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6" tabRatio="684" activeTab="0"/>
  </bookViews>
  <sheets>
    <sheet name="Menu" sheetId="1" r:id="rId1"/>
    <sheet name="Mach Costs" sheetId="2" r:id="rId2"/>
    <sheet name="Mach Info" sheetId="3" r:id="rId3"/>
    <sheet name="Seed" sheetId="4" r:id="rId4"/>
    <sheet name="Chem Costs" sheetId="5" r:id="rId5"/>
    <sheet name="Rates" sheetId="6" r:id="rId6"/>
    <sheet name="File Names" sheetId="7" r:id="rId7"/>
    <sheet name="Others" sheetId="8" r:id="rId8"/>
  </sheets>
  <definedNames>
    <definedName name="\E">'Chem Costs'!#REF!</definedName>
    <definedName name="File_Names">'File Names'!$A$6:$C$497</definedName>
    <definedName name="Mach_Cost">'Mach Costs'!$A$7:$M$299</definedName>
    <definedName name="Mach_Name">'Mach Info'!$A$7:$AA$229</definedName>
    <definedName name="_xlnm.Print_Area" localSheetId="4">'Chem Costs'!$A$1:$I$177</definedName>
    <definedName name="_xlnm.Print_Area" localSheetId="6">'File Names'!$A$1:$C$87</definedName>
    <definedName name="Seeds">'Seed'!$A$1:$I$109</definedName>
    <definedName name="Tract_Codes">'Mach Info'!$B$7:$B$25</definedName>
    <definedName name="Z_9F5902A3_5E04_4786_AF0B_6D0838F00D09_.wvu.PrintArea" localSheetId="4" hidden="1">'Chem Costs'!$A$1:$I$177</definedName>
    <definedName name="Z_9F5902A3_5E04_4786_AF0B_6D0838F00D09_.wvu.PrintArea" localSheetId="6" hidden="1">'File Names'!$A$1:$C$87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<sst xmlns="http://schemas.openxmlformats.org/spreadsheetml/2006/main" count="1749" uniqueCount="855">
  <si>
    <t>NAME</t>
  </si>
  <si>
    <t>BUD</t>
  </si>
  <si>
    <t>COMMOM</t>
  </si>
  <si>
    <t>NUM</t>
  </si>
  <si>
    <t xml:space="preserve">TYPE </t>
  </si>
  <si>
    <t>PRODUCT</t>
  </si>
  <si>
    <t>UNIT</t>
  </si>
  <si>
    <t>GET</t>
  </si>
  <si>
    <t>PRICE 1</t>
  </si>
  <si>
    <t>PRICE 2</t>
  </si>
  <si>
    <t>HERBICIDE</t>
  </si>
  <si>
    <t>GAL</t>
  </si>
  <si>
    <t>PT</t>
  </si>
  <si>
    <t>2, 4-DB</t>
  </si>
  <si>
    <t>FUNGICIDE</t>
  </si>
  <si>
    <t>ABOUND FL</t>
  </si>
  <si>
    <t>LB</t>
  </si>
  <si>
    <t>BACTERICIDE</t>
  </si>
  <si>
    <t>AG STREP (MYCIN)</t>
  </si>
  <si>
    <t xml:space="preserve">LB </t>
  </si>
  <si>
    <t>ALIETTE</t>
  </si>
  <si>
    <t>INSECTICIDE</t>
  </si>
  <si>
    <t>AMBUSH</t>
  </si>
  <si>
    <t>OZ</t>
  </si>
  <si>
    <t>AMMO</t>
  </si>
  <si>
    <t>ASANA XL</t>
  </si>
  <si>
    <t>BANNER</t>
  </si>
  <si>
    <t>BASAGRAN</t>
  </si>
  <si>
    <t>FUMIGANT</t>
  </si>
  <si>
    <t>BASAMID</t>
  </si>
  <si>
    <t>BAYLETON 50DF</t>
  </si>
  <si>
    <t>BENLATE 50W</t>
  </si>
  <si>
    <t>QT</t>
  </si>
  <si>
    <t>BIDRIN</t>
  </si>
  <si>
    <t>BLADEX 4L</t>
  </si>
  <si>
    <t>BLAZER 2S</t>
  </si>
  <si>
    <t>BLUE SHIELD</t>
  </si>
  <si>
    <t>BRAVO</t>
  </si>
  <si>
    <t>BROM-O-GAS</t>
  </si>
  <si>
    <t>CADRE</t>
  </si>
  <si>
    <t>CAPTAN 50W</t>
  </si>
  <si>
    <t>captan</t>
  </si>
  <si>
    <t>CHLOR-O-PIC</t>
  </si>
  <si>
    <t>CLASSIC</t>
  </si>
  <si>
    <t xml:space="preserve">COBRA </t>
  </si>
  <si>
    <t>COTORAN 4L</t>
  </si>
  <si>
    <t>COTORAN DF</t>
  </si>
  <si>
    <t>CURBIT</t>
  </si>
  <si>
    <t>CYGON 400</t>
  </si>
  <si>
    <t>dimethoate</t>
  </si>
  <si>
    <t>DACTHAL 75WP</t>
  </si>
  <si>
    <t>DIAZINON AG500</t>
  </si>
  <si>
    <t>diazinon</t>
  </si>
  <si>
    <t>DIBROM</t>
  </si>
  <si>
    <t>DIPEL 4L</t>
  </si>
  <si>
    <t>DISYSTON</t>
  </si>
  <si>
    <t>DEFOLIANT</t>
  </si>
  <si>
    <t>DROPP</t>
  </si>
  <si>
    <t>DSMA 3.6L</t>
  </si>
  <si>
    <t>DSMA</t>
  </si>
  <si>
    <t>DUAL 8E</t>
  </si>
  <si>
    <t>EPTAM</t>
  </si>
  <si>
    <t>EPTC</t>
  </si>
  <si>
    <t>FOLEX</t>
  </si>
  <si>
    <t xml:space="preserve">FOLICUR 3.6f </t>
  </si>
  <si>
    <t>HOELON</t>
  </si>
  <si>
    <t>INDAR 75 WSP</t>
  </si>
  <si>
    <t>KARATE</t>
  </si>
  <si>
    <t>LARVIN</t>
  </si>
  <si>
    <t>LASSO 4EC</t>
  </si>
  <si>
    <t>LEXONE DF</t>
  </si>
  <si>
    <t>LORSBAN 15G</t>
  </si>
  <si>
    <t>MALATHION 57%</t>
  </si>
  <si>
    <t>MANEB 80</t>
  </si>
  <si>
    <t>maneb</t>
  </si>
  <si>
    <t>MANEX</t>
  </si>
  <si>
    <t>MANZATE 200</t>
  </si>
  <si>
    <t>METHYL PARATHION</t>
  </si>
  <si>
    <t>NEMATICIDE</t>
  </si>
  <si>
    <t>MONITOR</t>
  </si>
  <si>
    <t>MSMA</t>
  </si>
  <si>
    <t>MYCO-SHIELD</t>
  </si>
  <si>
    <t>NEMACUR</t>
  </si>
  <si>
    <t>NEMACUR 15G</t>
  </si>
  <si>
    <t>NOVA 40 DF</t>
  </si>
  <si>
    <t>OFF SHOOT -T</t>
  </si>
  <si>
    <t>ORBIT</t>
  </si>
  <si>
    <t>ORTHENE 75W</t>
  </si>
  <si>
    <t>PARATHION 4E</t>
  </si>
  <si>
    <t>parathion</t>
  </si>
  <si>
    <t>GROWTH REG.</t>
  </si>
  <si>
    <t>PIX</t>
  </si>
  <si>
    <t>POAST</t>
  </si>
  <si>
    <t>POLYRAM 80 DF</t>
  </si>
  <si>
    <t>POUNCE</t>
  </si>
  <si>
    <t>PREFAR 4E</t>
  </si>
  <si>
    <t>PREP</t>
  </si>
  <si>
    <t>GROWTH REG</t>
  </si>
  <si>
    <t>PRIME PLUS</t>
  </si>
  <si>
    <t>PRINCEP 4L</t>
  </si>
  <si>
    <t>PROWL 3.3L</t>
  </si>
  <si>
    <t>RIDOMIL 2E</t>
  </si>
  <si>
    <t>RIDOMIL GOLD 4EC</t>
  </si>
  <si>
    <t>RONILAN</t>
  </si>
  <si>
    <t>ROVRAL</t>
  </si>
  <si>
    <t>ROYAL MH30</t>
  </si>
  <si>
    <t>RUBIGAN</t>
  </si>
  <si>
    <t>SCEPTER</t>
  </si>
  <si>
    <t>SEVIN 80S</t>
  </si>
  <si>
    <t>SONALAN</t>
  </si>
  <si>
    <t>STAPLE</t>
  </si>
  <si>
    <t>SURFLAN 4AS</t>
  </si>
  <si>
    <t>SUTAN + 6.7E</t>
  </si>
  <si>
    <t>SYLLIT</t>
  </si>
  <si>
    <t>TELONE C-17</t>
  </si>
  <si>
    <t>INSEC/NEMAT</t>
  </si>
  <si>
    <t>TEMIK 15G</t>
  </si>
  <si>
    <t>THIODAN 3EC</t>
  </si>
  <si>
    <t>THIRAM</t>
  </si>
  <si>
    <t>thiram</t>
  </si>
  <si>
    <t>TILT</t>
  </si>
  <si>
    <t>TREFLAN EC</t>
  </si>
  <si>
    <t>VAPAM</t>
  </si>
  <si>
    <t>VERNAM 7E</t>
  </si>
  <si>
    <t xml:space="preserve">ZIRAM </t>
  </si>
  <si>
    <t>ziram</t>
  </si>
  <si>
    <t>SURFACTANT</t>
  </si>
  <si>
    <t>ACRE</t>
  </si>
  <si>
    <t>surfactant</t>
  </si>
  <si>
    <t>COUNTER 20G</t>
  </si>
  <si>
    <t>CURACRON 8E</t>
  </si>
  <si>
    <t>COMMAND 3ME</t>
  </si>
  <si>
    <t>FUSILADE DX</t>
  </si>
  <si>
    <t>LOROX DF</t>
  </si>
  <si>
    <t>DEVRINOL 50DF</t>
  </si>
  <si>
    <t>DEVRINOL 2E</t>
  </si>
  <si>
    <t>DIPEL DF</t>
  </si>
  <si>
    <t>FURADAN 4F</t>
  </si>
  <si>
    <t>KOCIDE DF</t>
  </si>
  <si>
    <t>AVERAGE</t>
  </si>
  <si>
    <t>PRICE</t>
  </si>
  <si>
    <t>SELF-PROPELLED AND DRAWN IMPLEMENTS GENERAL SPECIFICATIONS</t>
  </si>
  <si>
    <t>ESTIMATED</t>
  </si>
  <si>
    <t>1=DIES</t>
  </si>
  <si>
    <t>TRAC</t>
  </si>
  <si>
    <t xml:space="preserve"> WIDTH</t>
  </si>
  <si>
    <t>HOURS</t>
  </si>
  <si>
    <t>YEARS</t>
  </si>
  <si>
    <t>TOTAL</t>
  </si>
  <si>
    <t>DEPRE-</t>
  </si>
  <si>
    <t>INSURAN-</t>
  </si>
  <si>
    <t>PURCHASE</t>
  </si>
  <si>
    <t>2=GAS</t>
  </si>
  <si>
    <t>-TOR</t>
  </si>
  <si>
    <t>OR</t>
  </si>
  <si>
    <t>ANNUAL</t>
  </si>
  <si>
    <t>OF</t>
  </si>
  <si>
    <t>FIELD</t>
  </si>
  <si>
    <t>SALVAGE</t>
  </si>
  <si>
    <t>CIATION</t>
  </si>
  <si>
    <t>CE</t>
  </si>
  <si>
    <t>TAXES</t>
  </si>
  <si>
    <t>INTEREST</t>
  </si>
  <si>
    <t>REPAIRS</t>
  </si>
  <si>
    <t>FUEL</t>
  </si>
  <si>
    <t>LUBE</t>
  </si>
  <si>
    <t>%</t>
  </si>
  <si>
    <t>MACHINE</t>
  </si>
  <si>
    <t>3=LP</t>
  </si>
  <si>
    <t>USED</t>
  </si>
  <si>
    <t>HP</t>
  </si>
  <si>
    <t>SPEED</t>
  </si>
  <si>
    <t>USE</t>
  </si>
  <si>
    <t>LIFE</t>
  </si>
  <si>
    <t>EFFIC.</t>
  </si>
  <si>
    <t>RC1</t>
  </si>
  <si>
    <t>RC2</t>
  </si>
  <si>
    <t>RC3</t>
  </si>
  <si>
    <t>RFV1</t>
  </si>
  <si>
    <t>RFV2</t>
  </si>
  <si>
    <t>VALUE</t>
  </si>
  <si>
    <t>/ HOUR</t>
  </si>
  <si>
    <t>SELF-PROPELLED ITEMS</t>
  </si>
  <si>
    <t>COMBINE</t>
  </si>
  <si>
    <t>-</t>
  </si>
  <si>
    <t>COMBINE LARGE</t>
  </si>
  <si>
    <t>COMBINE LARGE W/ HEADER</t>
  </si>
  <si>
    <t>COMBINE W/ HEADER</t>
  </si>
  <si>
    <t>COTTON PICKER 2-ROW</t>
  </si>
  <si>
    <t>COTTON PICKER 4-ROW</t>
  </si>
  <si>
    <t>HIBOY</t>
  </si>
  <si>
    <t>TOBACCO COMBINE 1-ROW</t>
  </si>
  <si>
    <t>TOBACCO COMBINE 2-ROW</t>
  </si>
  <si>
    <t>DRAWN IMPLEMENTS</t>
  </si>
  <si>
    <t/>
  </si>
  <si>
    <t>4-BOTTOM FLIP PLOW</t>
  </si>
  <si>
    <t>5-BOTTOM PLOW</t>
  </si>
  <si>
    <t>BALE WAGON</t>
  </si>
  <si>
    <t>CHISEL PLOW 12'</t>
  </si>
  <si>
    <t>CHISEL PLOW 14'</t>
  </si>
  <si>
    <t>CHISEL PLOW 18'</t>
  </si>
  <si>
    <t>COTTON TRAILER</t>
  </si>
  <si>
    <t>CULTIPACKER</t>
  </si>
  <si>
    <t>CULTIVATOR 1-ROW</t>
  </si>
  <si>
    <t>CULTIVATOR 2-ROW</t>
  </si>
  <si>
    <t>CULTIVATOR 4-ROW</t>
  </si>
  <si>
    <t>CULTIVATOR 6-ROW</t>
  </si>
  <si>
    <t>CULTIVATOR W/ HERB.&amp;INSEC. 6-ROW</t>
  </si>
  <si>
    <t>CULTIVATOR W/ HERBICIDE 6-ROW</t>
  </si>
  <si>
    <t>CULTIVATOR W/ INSECTICIDE 6-ROW</t>
  </si>
  <si>
    <t>CULTIVATOR W/ SPRAYER 6-ROW</t>
  </si>
  <si>
    <t>DISK W/ SPRAYER 16'</t>
  </si>
  <si>
    <t>DISK W/ SPRAYER 21'</t>
  </si>
  <si>
    <t>FERTILIZER SPREADER</t>
  </si>
  <si>
    <t>FUMIGATION UNIT</t>
  </si>
  <si>
    <t>GRAIN DRILL 16'</t>
  </si>
  <si>
    <t>GRAIN DRILL 8'</t>
  </si>
  <si>
    <t>GRANULAR APPLICATOR</t>
  </si>
  <si>
    <t>HEAVY DISK 13'</t>
  </si>
  <si>
    <t>HEAVY DISK 14'</t>
  </si>
  <si>
    <t>HEAVY DISK 16'</t>
  </si>
  <si>
    <t>HERBICIDE APPLICATOR 12'</t>
  </si>
  <si>
    <t>HERBICIDE APPLICATOR 16'</t>
  </si>
  <si>
    <t>LIGHT DISKING W/ HERBICIDE</t>
  </si>
  <si>
    <t>LISTER</t>
  </si>
  <si>
    <t>MOWER-CONDITIONER</t>
  </si>
  <si>
    <t>MULCH LAYER</t>
  </si>
  <si>
    <t>NURSE TANK ON PICK-UP</t>
  </si>
  <si>
    <t>PEANUT COMBINE 2-ROW</t>
  </si>
  <si>
    <t>PEANUT PLANTER</t>
  </si>
  <si>
    <t>PERCISION PLANTER 4-ROW</t>
  </si>
  <si>
    <t>PLANTER 1-ROW</t>
  </si>
  <si>
    <t>PLANTER 2-ROW</t>
  </si>
  <si>
    <t>PLANTER 4-ROW</t>
  </si>
  <si>
    <t>PLANTER 6-ROW</t>
  </si>
  <si>
    <t>PLANTER 8-ROW</t>
  </si>
  <si>
    <t>PLANTER NO-TILL 4-ROW</t>
  </si>
  <si>
    <t>PLANTER NO-TILL 6-ROW</t>
  </si>
  <si>
    <t>PLANTER NO-TILL 8-ROW</t>
  </si>
  <si>
    <t>PLANTER NO-TILL W/ HERBICIDE 4-ROW</t>
  </si>
  <si>
    <t>PLANTER NO-TILL W/ SPRAYER 4-ROW</t>
  </si>
  <si>
    <t>PLANTER W/ FERTILIZER 6-ROW</t>
  </si>
  <si>
    <t>PLANTER W/ HERBICIDE 6-ROW</t>
  </si>
  <si>
    <t>PLANTER W/ SPRAYER 4-ROW</t>
  </si>
  <si>
    <t>PLANTER W/ SPRAYER 6-ROW</t>
  </si>
  <si>
    <t>POTATO DIGGER (SWEET)</t>
  </si>
  <si>
    <t>POTATO HARVESTER</t>
  </si>
  <si>
    <t>POTATO PLANTER</t>
  </si>
  <si>
    <t>POTATO PLANTER (SWEET)</t>
  </si>
  <si>
    <t>PRIME AID BULK BARN</t>
  </si>
  <si>
    <t>PTO AIR BLAST SPRAYER (500)</t>
  </si>
  <si>
    <t>PTO BALER</t>
  </si>
  <si>
    <t>PULL TYPE SPRAYER</t>
  </si>
  <si>
    <t>RAKE</t>
  </si>
  <si>
    <t>ROLLING CULTIVATOR 6-ROW</t>
  </si>
  <si>
    <t>ROTOVATOR</t>
  </si>
  <si>
    <t>SICKLE MOWER</t>
  </si>
  <si>
    <t>SIDEDRESSER 2-ROW</t>
  </si>
  <si>
    <t>SILAGE BLOWER</t>
  </si>
  <si>
    <t>SILAGE CHOPPER</t>
  </si>
  <si>
    <t>SILAGE CHOPPER &amp; WAGON</t>
  </si>
  <si>
    <t>SILAGE WAGON</t>
  </si>
  <si>
    <t>SPIKE HARROW</t>
  </si>
  <si>
    <t>SPRING TOOTH</t>
  </si>
  <si>
    <t>SUBSOILER BEDDER 2-ROW</t>
  </si>
  <si>
    <t>SUBSOILER-BEDDER 4-ROW</t>
  </si>
  <si>
    <t>SUBSOILER-PLANTER W/SPRAYER 4-ROW</t>
  </si>
  <si>
    <t>SUPER BEDDER</t>
  </si>
  <si>
    <t>TOBACCO CULTIVATOR 1-ROW</t>
  </si>
  <si>
    <t>TOBACCO HARVESTER LOW PROFILE</t>
  </si>
  <si>
    <t>TOBACCO TOPPER 2-ROW</t>
  </si>
  <si>
    <t>TOBACCO TRAILER</t>
  </si>
  <si>
    <t>TOBACCO TRANSPLANTER 1-ROW</t>
  </si>
  <si>
    <t>TOBACCO TRANSPLANTER 2-ROW</t>
  </si>
  <si>
    <t>TOMATO TRANSPLANTER 3-ROW</t>
  </si>
  <si>
    <t>TRAILER 4W</t>
  </si>
  <si>
    <t>TRANSPLANTER 1-ROW</t>
  </si>
  <si>
    <t>TRANSPLANTER 2-ROW</t>
  </si>
  <si>
    <t>TRANSPLANTER 4-ROW</t>
  </si>
  <si>
    <t>TRUCK 1.5 TON</t>
  </si>
  <si>
    <t>WHIRL SEEDER</t>
  </si>
  <si>
    <t>WINDROWER</t>
  </si>
  <si>
    <t>RATES AND COSTS THAT APPLY TO THE COSTS</t>
  </si>
  <si>
    <t>INTEREST RATE (%)</t>
  </si>
  <si>
    <t>TAX RATE ($/1000)</t>
  </si>
  <si>
    <t>DIESEL PRICE ($/GALLON)</t>
  </si>
  <si>
    <t>GAS PRICE ($/GALLON)</t>
  </si>
  <si>
    <t>LP PRICE ($/GALLON)</t>
  </si>
  <si>
    <t>LUBRICATION COST (%)</t>
  </si>
  <si>
    <t>LABOR RATE ($/HOUR)</t>
  </si>
  <si>
    <t>FUEL CONSUMPTION MULTIPLIER (DIESEL)</t>
  </si>
  <si>
    <t>FUEL CONSUMPTION MULTIPLIER (GASOLINE)</t>
  </si>
  <si>
    <t>FUEL CONSUMPTION MULTIPLIER (LPG)</t>
  </si>
  <si>
    <t>------ EXCLUDING TRACTOR -----</t>
  </si>
  <si>
    <t>------------- INCLUDING TRACTOR ---------</t>
  </si>
  <si>
    <t>TVC/</t>
  </si>
  <si>
    <t>TFC/</t>
  </si>
  <si>
    <t>TC/</t>
  </si>
  <si>
    <t>HRS/</t>
  </si>
  <si>
    <t>COST</t>
  </si>
  <si>
    <t>HOUR</t>
  </si>
  <si>
    <t>AC</t>
  </si>
  <si>
    <t>TRACTOR 50-60 HP (1)</t>
  </si>
  <si>
    <t>TRACTOR 70-80 HP (2)</t>
  </si>
  <si>
    <t>TRACTOR 95-105 HP (3)</t>
  </si>
  <si>
    <t>TRACTOR 115-125 HP (4)</t>
  </si>
  <si>
    <t>TRACTOR 135-145 HP (5)</t>
  </si>
  <si>
    <t>TRACTOR 155-165 HP (6)</t>
  </si>
  <si>
    <t>TRACTOR 175-185 HP (7)</t>
  </si>
  <si>
    <t>TRACTOR 195-205 HP (8)</t>
  </si>
  <si>
    <t>MACHINERY LABOR MULTIPLIER</t>
  </si>
  <si>
    <t>UNALLOCATED LABOR HOURS MULTIPLIER</t>
  </si>
  <si>
    <t>INTEREST ON OPERATIONAL CAPITAL (%)</t>
  </si>
  <si>
    <t>GENERAL OVERHEAD RATE (%)</t>
  </si>
  <si>
    <t>WHEAT</t>
  </si>
  <si>
    <t>BU.</t>
  </si>
  <si>
    <t>OATS</t>
  </si>
  <si>
    <t>BARLEY</t>
  </si>
  <si>
    <t>TOBACCO</t>
  </si>
  <si>
    <t>THOU.</t>
  </si>
  <si>
    <t>CORN</t>
  </si>
  <si>
    <t>COTTON</t>
  </si>
  <si>
    <t>PEANUTS</t>
  </si>
  <si>
    <t>PEACH</t>
  </si>
  <si>
    <t>EACH</t>
  </si>
  <si>
    <t>BELL PEPPERS</t>
  </si>
  <si>
    <t>BROCCOLI</t>
  </si>
  <si>
    <t>COLLARDS</t>
  </si>
  <si>
    <t>SWEET CORN</t>
  </si>
  <si>
    <t>CUCUMBER</t>
  </si>
  <si>
    <t>PICKELS</t>
  </si>
  <si>
    <t>GREEN ONIONS</t>
  </si>
  <si>
    <t>GREENS</t>
  </si>
  <si>
    <t>LIMA BEANS</t>
  </si>
  <si>
    <t>OKRA</t>
  </si>
  <si>
    <t>SOUTHERN PEAS</t>
  </si>
  <si>
    <t>SNAP BEANS</t>
  </si>
  <si>
    <t>SQUASH, YELLOW</t>
  </si>
  <si>
    <t>SWEET POTATOES</t>
  </si>
  <si>
    <t>TOMATOES</t>
  </si>
  <si>
    <t>CANTALOUPES</t>
  </si>
  <si>
    <t>WATERMELONS - PLASTIC</t>
  </si>
  <si>
    <t>WATERMELONS - BARE GR.</t>
  </si>
  <si>
    <t>FERTILIZER &amp; LIME</t>
  </si>
  <si>
    <t>5-10-10</t>
  </si>
  <si>
    <t>TON</t>
  </si>
  <si>
    <t>10-10-10</t>
  </si>
  <si>
    <t>0-10-30</t>
  </si>
  <si>
    <t>33.5% AMMONIUM NITRATE</t>
  </si>
  <si>
    <t>46% SUPERPHOSPHATE</t>
  </si>
  <si>
    <t>18-46-0 DAP</t>
  </si>
  <si>
    <t>LIME BULK</t>
  </si>
  <si>
    <t>LIME SPREAD</t>
  </si>
  <si>
    <t>GRAIN SORGHUM</t>
  </si>
  <si>
    <t>CABBAGE - SPRING</t>
  </si>
  <si>
    <t>CABBAGE - FALL</t>
  </si>
  <si>
    <t>BUDGET</t>
  </si>
  <si>
    <t>PRICE FOR</t>
  </si>
  <si>
    <t>BUDGET UNIT</t>
  </si>
  <si>
    <t>CWT</t>
  </si>
  <si>
    <t>LBS</t>
  </si>
  <si>
    <t>VEGETABLE &amp; FRUIT SEED</t>
  </si>
  <si>
    <t>SOYBEANS</t>
  </si>
  <si>
    <t>NO-TILL DRILL 16'</t>
  </si>
  <si>
    <t>NO-TILL DRILL 12'</t>
  </si>
  <si>
    <t>GRAIN DRILL 13'  W/ CULTIPACKER</t>
  </si>
  <si>
    <t>GRAIN DRILL 13'  W/ FERTILIZER</t>
  </si>
  <si>
    <t>SQUADRON</t>
  </si>
  <si>
    <t>SUBSOILER-PLANTER W/SPRAYER 6-ROW</t>
  </si>
  <si>
    <t>ROTARY MOWER 7'</t>
  </si>
  <si>
    <t>LORSBAN 4E</t>
  </si>
  <si>
    <t>WARRIOR T</t>
  </si>
  <si>
    <t>BARLEY52.XLS</t>
  </si>
  <si>
    <t>CORN100.XLS</t>
  </si>
  <si>
    <t>CORN100-NT.XLS</t>
  </si>
  <si>
    <t>CORN160-IRR.XLS</t>
  </si>
  <si>
    <t>CORN70.XLS</t>
  </si>
  <si>
    <t>CORN70-NT.XLS</t>
  </si>
  <si>
    <t>2,4-D</t>
  </si>
  <si>
    <t>SUBSOILER-BEDDER 6-ROW</t>
  </si>
  <si>
    <t>BUDGET FILE NAME</t>
  </si>
  <si>
    <t>PEANUTS30.XLS</t>
  </si>
  <si>
    <t>SBFULL35.XLS</t>
  </si>
  <si>
    <t>SBFULL35-NTD.XLS</t>
  </si>
  <si>
    <t>SBFULL35-RR.XLS</t>
  </si>
  <si>
    <t>SBFULL35-RRNTD.XLS</t>
  </si>
  <si>
    <t>SBWHT-NTD.XLS</t>
  </si>
  <si>
    <t>SBWHT-RRNTD.XLS</t>
  </si>
  <si>
    <t>TOBHAND.XLS</t>
  </si>
  <si>
    <t>TOBMACH.XLS</t>
  </si>
  <si>
    <t>WHEAT65.XLS</t>
  </si>
  <si>
    <t>NAME OF THE BUDGET FILES IN THE DIRECTORY</t>
  </si>
  <si>
    <t>SOYBEANS-RR (TEC. FEE INCLUDED)</t>
  </si>
  <si>
    <t>COTTON-RR</t>
  </si>
  <si>
    <t>COTTON-BT</t>
  </si>
  <si>
    <t>CAPAROL 4L</t>
  </si>
  <si>
    <t>COTTON750.XLS</t>
  </si>
  <si>
    <t>COTTON750-RR.XLS</t>
  </si>
  <si>
    <t>COTTON750-BT.XLS</t>
  </si>
  <si>
    <t>EVIK DF</t>
  </si>
  <si>
    <t>LANNATE 1.8 LV</t>
  </si>
  <si>
    <t>MANUFACTURER</t>
  </si>
  <si>
    <t>SUCKER CON.</t>
  </si>
  <si>
    <t>COTTON750-SK.XLS</t>
  </si>
  <si>
    <t>COTTON-STACKED</t>
  </si>
  <si>
    <t>COST TO SPREAD 1 TN ON AN ACRE</t>
  </si>
  <si>
    <t>15-0-14</t>
  </si>
  <si>
    <t>SOLUBOR</t>
  </si>
  <si>
    <t>GRAMOXONE EXTRA</t>
  </si>
  <si>
    <t>HARMONY EXTRA</t>
  </si>
  <si>
    <t>ROUNDUP ULTRA</t>
  </si>
  <si>
    <t>AATREX 4L</t>
  </si>
  <si>
    <t>COMPLETE NAME</t>
  </si>
  <si>
    <t xml:space="preserve">OTHER TOOLS </t>
  </si>
  <si>
    <t>FIND &amp; REPLACE NAMES IN THE BUDGETS</t>
  </si>
  <si>
    <t>FIND WHAT:</t>
  </si>
  <si>
    <t>REPLACE WITH:</t>
  </si>
  <si>
    <t>FROM:</t>
  </si>
  <si>
    <t>TO:</t>
  </si>
  <si>
    <t>PRINT BUDGETS BY RANGE</t>
  </si>
  <si>
    <t>ADMIRE</t>
  </si>
  <si>
    <t>SPINTOR</t>
  </si>
  <si>
    <t>PHASER</t>
  </si>
  <si>
    <t>KELTHANE</t>
  </si>
  <si>
    <t>PENNCAP M</t>
  </si>
  <si>
    <t>BAYTHROID</t>
  </si>
  <si>
    <t>DANITOL</t>
  </si>
  <si>
    <t>AGRIMEK</t>
  </si>
  <si>
    <t>IMIDAM 70W</t>
  </si>
  <si>
    <t>CARZOL SP</t>
  </si>
  <si>
    <t>SINBAR 80W</t>
  </si>
  <si>
    <t>DIMETHOATE 4E</t>
  </si>
  <si>
    <t>APOLLO</t>
  </si>
  <si>
    <t xml:space="preserve">PROVADO </t>
  </si>
  <si>
    <t xml:space="preserve">GUTHION </t>
  </si>
  <si>
    <t>KARMEX DF</t>
  </si>
  <si>
    <t>SULFUR 90W</t>
  </si>
  <si>
    <t>sulfur 90%</t>
  </si>
  <si>
    <t>DORMANT OIL</t>
  </si>
  <si>
    <t>dormant oil</t>
  </si>
  <si>
    <t>FESCUE</t>
  </si>
  <si>
    <t>ALFAFA</t>
  </si>
  <si>
    <t>PEARL MILLET</t>
  </si>
  <si>
    <t>RYEGRASS (ANNUAL)</t>
  </si>
  <si>
    <t>RYE</t>
  </si>
  <si>
    <t>SORGHUM SILAGE</t>
  </si>
  <si>
    <t>CORN FOR GRAIN - CONVENTIONAL TILLAGE - 100 BUSHELS</t>
  </si>
  <si>
    <t>CORN FOR GRAIN - CONSERVATION TILLAGE - 100 BUSHELS</t>
  </si>
  <si>
    <t>CORN FOR GRAIN - IRRIGATED - 160 BUSHELS</t>
  </si>
  <si>
    <t>CORN FOR GRAIN - CONVENTIONAL TILLAGE - 70 BUSHELS</t>
  </si>
  <si>
    <t>CORN FOR GRAIN - CONSERVATION TILLAGE - 70 BUSHELS</t>
  </si>
  <si>
    <t>PEANUTS - 3000 LBS</t>
  </si>
  <si>
    <t>BARLEY FOR GRAIN - 52 BUSHELS</t>
  </si>
  <si>
    <t>SOYBEANS - FULL SEASON, CONVENTIONAL TILLAGE, 30" ROWS - 35 BUSHELS</t>
  </si>
  <si>
    <t>SOYBEANS - FULL SEASON, CONSERVATION TILLAGE, 7-10" ROWS - 35 BUSHELS</t>
  </si>
  <si>
    <t>SOYBEANS - FULL SEASON, CONVENTIONAL TILLAGE (ROUND-UP READY), 30" ROWS - 35 BUSHELS</t>
  </si>
  <si>
    <t>LAST :</t>
  </si>
  <si>
    <t>FIRST:</t>
  </si>
  <si>
    <t>SOYBEANS - FULL SEASON, CONSERVATION TILLAGE (ROUND-UP READY), 7-10'' ROWS - 35 BUSHELS</t>
  </si>
  <si>
    <t>SOYBEANS - FOLLOWING WHEAT, CONSERVATION TILLAGE, 7-10" ROWS - 35 &amp; 65 BUSHELS</t>
  </si>
  <si>
    <t>SOYBEANS - FOLLOWING WHEAT, CONSERVATION TILLAGE (ROUND-UP READY), 7-10" ROWS - 35 &amp; 65 BUSHELS</t>
  </si>
  <si>
    <t>WHEAT FOR GRAIN - 65 BUSHELS</t>
  </si>
  <si>
    <t>COTTON - CONVENTIONAL TILLAGE - 750 LBS</t>
  </si>
  <si>
    <t>COTTON - ROUND-UP READY - 750 LBS</t>
  </si>
  <si>
    <t>BT COTTON - 750 LBS</t>
  </si>
  <si>
    <t>COTTON - STACKED (ROUND-UP READY AND BT) - 750 LBS</t>
  </si>
  <si>
    <t>NOVARTIS</t>
  </si>
  <si>
    <t>BASF</t>
  </si>
  <si>
    <t>(-) Discontinued</t>
  </si>
  <si>
    <t>MONSANTO</t>
  </si>
  <si>
    <t>DU-PONT</t>
  </si>
  <si>
    <t>NOVARTIS (-)</t>
  </si>
  <si>
    <t>ZENECA</t>
  </si>
  <si>
    <t>CYANAMID</t>
  </si>
  <si>
    <t>FMC</t>
  </si>
  <si>
    <t>DUPONT</t>
  </si>
  <si>
    <t>VALENT</t>
  </si>
  <si>
    <t>DOW</t>
  </si>
  <si>
    <t>ISK</t>
  </si>
  <si>
    <t>AGREVO</t>
  </si>
  <si>
    <t>GREAT LAKES</t>
  </si>
  <si>
    <t>UNITED PHOSP.</t>
  </si>
  <si>
    <t>COTTON MODULE BUILDER</t>
  </si>
  <si>
    <t>TEDDER</t>
  </si>
  <si>
    <t>STRIP TILL RIG</t>
  </si>
  <si>
    <t>BUSHHOG 14'</t>
  </si>
  <si>
    <t>FLAIL MOWER</t>
  </si>
  <si>
    <t>REMEDY</t>
  </si>
  <si>
    <t>GRAZON P+D</t>
  </si>
  <si>
    <t>SUBSOILER-PLANTER 6-ROW</t>
  </si>
  <si>
    <t>30% NITROGEN SOLUTION</t>
  </si>
  <si>
    <t>30% NITROGEN SOLUTION SPREAD</t>
  </si>
  <si>
    <t>INSURANCE RATE ($/1000)</t>
  </si>
  <si>
    <t xml:space="preserve">BAHIAGRASS </t>
  </si>
  <si>
    <t>DUAL MAGNUM EC</t>
  </si>
  <si>
    <t>STARFIRE EC</t>
  </si>
  <si>
    <t>COTTON1000-IRR.XLS</t>
  </si>
  <si>
    <t>COTTON - CONVENTIONAL TILLAGE, IRRIGATED - 1000 LBS</t>
  </si>
  <si>
    <t>BOLL BUGGY</t>
  </si>
  <si>
    <t>PLANTER W/ SPRAYER 8-ROW</t>
  </si>
  <si>
    <t>SUBSOILER-BEDDER 8-ROW</t>
  </si>
  <si>
    <t>DO-ALL FIELD CONDITIONER 8-ROW</t>
  </si>
  <si>
    <t>TRACTOR MTD SPRAYER</t>
  </si>
  <si>
    <t>TRACTOR MTD SPRAYER &amp; FERT.</t>
  </si>
  <si>
    <t>15-0-14 (TOBACCO)</t>
  </si>
  <si>
    <t>6-6-18 (TOBACCO)</t>
  </si>
  <si>
    <t>4-12-12</t>
  </si>
  <si>
    <t>3-9-18</t>
  </si>
  <si>
    <t>10-8-20</t>
  </si>
  <si>
    <t>7-0-7 (LIQ.) - SIDE DRESSING</t>
  </si>
  <si>
    <t>14-0-14 - SIDE DRESSING</t>
  </si>
  <si>
    <t>33.5% NITROGEN - SIDE DRESSING</t>
  </si>
  <si>
    <t>30% N (LIQ) - SIDE DRESSING</t>
  </si>
  <si>
    <t>DIAZINON 14G</t>
  </si>
  <si>
    <t xml:space="preserve">* black colored characters are not allowed to be inserted. </t>
  </si>
  <si>
    <t>FARM WAGON</t>
  </si>
  <si>
    <t>MULCH BEDDER-LAYER</t>
  </si>
  <si>
    <t>MOCAP 10G</t>
  </si>
  <si>
    <t>XENTARI</t>
  </si>
  <si>
    <t>M-PEDE</t>
  </si>
  <si>
    <t>SAFE-T-CIDE</t>
  </si>
  <si>
    <t xml:space="preserve">malathion </t>
  </si>
  <si>
    <t xml:space="preserve">methyl parathion </t>
  </si>
  <si>
    <t>THIOLUX DF</t>
  </si>
  <si>
    <t>PURSUIT</t>
  </si>
  <si>
    <t>3-9-24</t>
  </si>
  <si>
    <t>CONFIRM</t>
  </si>
  <si>
    <t>PROCLAIM</t>
  </si>
  <si>
    <t>ALLIETTE</t>
  </si>
  <si>
    <t>24.5% N (LIQ) - SIDE DRESSING</t>
  </si>
  <si>
    <t>5-10-10 (VEGETABLES)</t>
  </si>
  <si>
    <t>30% N (LIQ) - SIDE DRESSING (VEG.)</t>
  </si>
  <si>
    <t>33.5% N - SIDE DRESSING (VEG.)</t>
  </si>
  <si>
    <t>10-10-10 (VEGETABLES)</t>
  </si>
  <si>
    <t>12-24-18</t>
  </si>
  <si>
    <t>8-0-8 (LIQ.)</t>
  </si>
  <si>
    <t>ALANAP</t>
  </si>
  <si>
    <t>RIDOMIL GOLD PC</t>
  </si>
  <si>
    <t>TOPSIN 70WP</t>
  </si>
  <si>
    <t>VEGETABLE PICKER  4-ROW</t>
  </si>
  <si>
    <t>VEGETABLE PICKER  1-ROW</t>
  </si>
  <si>
    <t>TERR-O-GAS 67</t>
  </si>
  <si>
    <t>SEQ.</t>
  </si>
  <si>
    <t>ROW CROP SEED</t>
  </si>
  <si>
    <t>FORAGE SEED</t>
  </si>
  <si>
    <t>100% CALCIUM NITRATE</t>
  </si>
  <si>
    <t>100% SULFUR</t>
  </si>
  <si>
    <t>60% MURATE OF POTASH</t>
  </si>
  <si>
    <t>paraquat (Gramoxone Extra)</t>
  </si>
  <si>
    <t>lambda-cyhalothrin (Karate-Z)</t>
  </si>
  <si>
    <t>OATS80.XLS</t>
  </si>
  <si>
    <t>OATS FOR GRAIN - 80 BUSHELS</t>
  </si>
  <si>
    <t>TELONE II</t>
  </si>
  <si>
    <t>SELECT</t>
  </si>
  <si>
    <t>TRACER</t>
  </si>
  <si>
    <t>CORN160-IRR-RRNT.XLS</t>
  </si>
  <si>
    <t>CORN100-RRNT.XLS</t>
  </si>
  <si>
    <t>CORN70-RRNT.XLS</t>
  </si>
  <si>
    <t>WHEAT65-CT.XLS</t>
  </si>
  <si>
    <t>CORN FOR GRAIN - CONSERVATION TILLAGE (ROUNDUP READY) - 100 BUSHELS</t>
  </si>
  <si>
    <t>CORN FOR GRAIN - IRRIGATED - CONSERVATION TILLAGE (ROUNDUP READY) - 160 BUSHELS</t>
  </si>
  <si>
    <t>CORN FOR GRAIN - CONSERVATION TILLAGE (ROUNDUP READY) - 70 BUSHELS</t>
  </si>
  <si>
    <t>WHEAT FOR GRAIN - CONSERVATION TILLAGE - 65 BUSHELS</t>
  </si>
  <si>
    <t>CORN-RR (TEC. FEE INCLUDED)</t>
  </si>
  <si>
    <t>CULTIVATOR W/ HERBICIDE 8-ROW</t>
  </si>
  <si>
    <t>COTTON750-Nt.XLS</t>
  </si>
  <si>
    <t>COTTON750-ST.XLS</t>
  </si>
  <si>
    <t>COTTON750-SKST.XLS</t>
  </si>
  <si>
    <t>COTTON750-SKNT.XLS</t>
  </si>
  <si>
    <t>COTTON - STRIP-TILL - 750 LBS</t>
  </si>
  <si>
    <t>COTTON - CONSERVATION TILLAGE - 750 LBS</t>
  </si>
  <si>
    <t>COTTON - STACKED (ROUND-UP READY AND BT)- CONSERVATION TILLAGE - 750 LBS</t>
  </si>
  <si>
    <t>COTTON - STACKED (ROUND-UP READY AND BT) - STRIP-TILL - 750 LBS</t>
  </si>
  <si>
    <t xml:space="preserve">                                            DIRECTORY:  C:\PROGRAM FILES\BUDSYS\</t>
  </si>
  <si>
    <t>ORTHENE 75S</t>
  </si>
  <si>
    <t>COTTON FINGER STRIPPER 4-ROW</t>
  </si>
  <si>
    <t>FINISH6</t>
  </si>
  <si>
    <t>GUARDSMAN</t>
  </si>
  <si>
    <t>BASIS GOLD</t>
  </si>
  <si>
    <t>FIRSTRATE</t>
  </si>
  <si>
    <t>BANVEL</t>
  </si>
  <si>
    <t>COTTON - ULTRA NARROW</t>
  </si>
  <si>
    <t>COTTON750-UN.XLS</t>
  </si>
  <si>
    <t>COTTON - ULTRA-NARROW (ROUND-UP READY)</t>
  </si>
  <si>
    <t>COTTON750-RRUN.XLS</t>
  </si>
  <si>
    <t>COTTON750-SKUN.XLS</t>
  </si>
  <si>
    <t>COTTON - ULTRA-NARROW  (ROUND-UP READY AND BT)</t>
  </si>
  <si>
    <t>PRICE 1 *</t>
  </si>
  <si>
    <t>PRICE 1 **</t>
  </si>
  <si>
    <t xml:space="preserve">CLOVER </t>
  </si>
  <si>
    <t>STRATEGO</t>
  </si>
  <si>
    <t xml:space="preserve">DUAL II </t>
  </si>
  <si>
    <t>PEANUT COMBINE 4-ROW</t>
  </si>
  <si>
    <t>BROADCAST DEEP TILLAGE</t>
  </si>
  <si>
    <t>glyphosate (Roundup ultra)</t>
  </si>
  <si>
    <t xml:space="preserve">SCOUT </t>
  </si>
  <si>
    <t>QUADRIS</t>
  </si>
  <si>
    <t>DIGGER INVERTER 2-ROW</t>
  </si>
  <si>
    <t>DIGGER INVERTER 6-ROW</t>
  </si>
  <si>
    <t>CANCELLED</t>
  </si>
  <si>
    <t>PEANUTS30-ST.XLS</t>
  </si>
  <si>
    <t>PEANUTS40-IRR.XLS</t>
  </si>
  <si>
    <t>PEANUTS - 3000 LBS - STRIP TILL</t>
  </si>
  <si>
    <t>PEANUTS - 4000 LBS - IRRIGATED</t>
  </si>
  <si>
    <t>PEANUTS40-ST-IRR.XLS</t>
  </si>
  <si>
    <t>PEANUTS - 4000 LBS - STRIP TILL - IRRIGATED</t>
  </si>
  <si>
    <t>THIMET</t>
  </si>
  <si>
    <t>azoxystrobin (Abound)</t>
  </si>
  <si>
    <t>streptomycin (Ag Strep)</t>
  </si>
  <si>
    <t>al tris phosphonate (Aliette)</t>
  </si>
  <si>
    <t>permethrin (Ambush)</t>
  </si>
  <si>
    <t>cypermethrin (Ammo)</t>
  </si>
  <si>
    <t>esfenvalerate (Asana)</t>
  </si>
  <si>
    <t>propiconazole (Banner)</t>
  </si>
  <si>
    <t>bentazon (Basagran)</t>
  </si>
  <si>
    <t>dazomet (Basamid)</t>
  </si>
  <si>
    <t>triadimefon (Bayleton)</t>
  </si>
  <si>
    <t>benomyl (Benlate)</t>
  </si>
  <si>
    <t>dicrotophos (Bidrin)</t>
  </si>
  <si>
    <t>cyanazine (Bladex)</t>
  </si>
  <si>
    <t>acifluorfen (Blazer)</t>
  </si>
  <si>
    <t>copper hydroxide (Blue Shield)</t>
  </si>
  <si>
    <t>chlorothalonil (Bravo)</t>
  </si>
  <si>
    <t>methyl bromide 98% (Bromo-O-Gas)</t>
  </si>
  <si>
    <t>imazameth (Cadre)</t>
  </si>
  <si>
    <t>chloropicrin (Chlor-O-Pic)</t>
  </si>
  <si>
    <t>chlorimuron (Classic)</t>
  </si>
  <si>
    <t>lactofen (Cobra)</t>
  </si>
  <si>
    <t>clomazone (Command)</t>
  </si>
  <si>
    <t>fluometuron (Cotoran)</t>
  </si>
  <si>
    <t>terbufos (Counter)</t>
  </si>
  <si>
    <t>profenofos (Curacron)</t>
  </si>
  <si>
    <t>ethalfluralin (Curbit)</t>
  </si>
  <si>
    <t>dimethoate (Cygon)</t>
  </si>
  <si>
    <t>chlorthal-dimethyl (Dacthal)</t>
  </si>
  <si>
    <t>napropamide (Devrinol)</t>
  </si>
  <si>
    <t>diazinon (Diazinon)</t>
  </si>
  <si>
    <t>naled (Dibrom)</t>
  </si>
  <si>
    <t>bacillus thuringiensis (Dipel)</t>
  </si>
  <si>
    <t>disulfoton (Disyston)</t>
  </si>
  <si>
    <t>thidiazuron (Dropp)</t>
  </si>
  <si>
    <t>metolachlor (Dual)</t>
  </si>
  <si>
    <t>metolachlor (Dual II)</t>
  </si>
  <si>
    <t>tribufos (Folex)</t>
  </si>
  <si>
    <t>tebuconazole(Folicur)</t>
  </si>
  <si>
    <t>carbofuran (Furadan)</t>
  </si>
  <si>
    <t>fluazifop (Fusilade)</t>
  </si>
  <si>
    <t>diclofop-methyl (Hoelon)</t>
  </si>
  <si>
    <t>fenbuconazole (Indar)</t>
  </si>
  <si>
    <t>cupric hydroxide (Kocide)</t>
  </si>
  <si>
    <t>methomyl (Lannate)</t>
  </si>
  <si>
    <t>thiodicarb (Larvin)</t>
  </si>
  <si>
    <t>alachlor (Lasso)</t>
  </si>
  <si>
    <t>metribuzin (Lexone)</t>
  </si>
  <si>
    <t>linuron (Lorox)</t>
  </si>
  <si>
    <t>chlorpyrifos (Lorsban)</t>
  </si>
  <si>
    <t>mancozeb (Manex)</t>
  </si>
  <si>
    <t>mancozeb (Manzate)</t>
  </si>
  <si>
    <t>ethoprop (Mocap)</t>
  </si>
  <si>
    <t>methamidophos (Monitor)</t>
  </si>
  <si>
    <t>oxytetracycline (Myco-Shield)</t>
  </si>
  <si>
    <t>fenamiphos (Nemacur)</t>
  </si>
  <si>
    <t>myclobutanil (Nova)</t>
  </si>
  <si>
    <t>octanol and 1 decanol (Off Shoot)</t>
  </si>
  <si>
    <t>propiconazole (Orbit)</t>
  </si>
  <si>
    <t>acephate (Orthene)</t>
  </si>
  <si>
    <t>mepiquat chloride (Pix)</t>
  </si>
  <si>
    <t>sethoxydim (Poast)</t>
  </si>
  <si>
    <t>metiram (Polyram)</t>
  </si>
  <si>
    <t>permethrin (Pounce)</t>
  </si>
  <si>
    <t>bensulide (Prefar)</t>
  </si>
  <si>
    <t>ethephon (Prep)</t>
  </si>
  <si>
    <t>flumetralin (Prime)</t>
  </si>
  <si>
    <t>simazine (Princep)</t>
  </si>
  <si>
    <t>pendimethalin (Prowl)</t>
  </si>
  <si>
    <t>metalaxyl (Ridomil)</t>
  </si>
  <si>
    <t>mefenoxam (Ridomil)</t>
  </si>
  <si>
    <t>vinclozolin (Ronilan)</t>
  </si>
  <si>
    <t>iprodione (Rovral)</t>
  </si>
  <si>
    <t>maleic hydrazide (Royal)</t>
  </si>
  <si>
    <t>fenarimol (Rubigan)</t>
  </si>
  <si>
    <t>imazaquin (Scepter)</t>
  </si>
  <si>
    <t>tralomethrin (Scout)</t>
  </si>
  <si>
    <t>carbaryl (Sevin)</t>
  </si>
  <si>
    <t>ethalfluralin (Sonalan)</t>
  </si>
  <si>
    <t>pyrithiobac (Staple)</t>
  </si>
  <si>
    <t>oryzalin (Surflan)</t>
  </si>
  <si>
    <t>butylate (Sutan)</t>
  </si>
  <si>
    <t>dodine (Syllit)</t>
  </si>
  <si>
    <t>dichloropropene (Telone II)</t>
  </si>
  <si>
    <t>dichloropropene+chloropicrin (Telone C17)</t>
  </si>
  <si>
    <t>aldicarb (Temik)</t>
  </si>
  <si>
    <t>endosulfan (Thiodan)</t>
  </si>
  <si>
    <t>propiconazole (Tilt)</t>
  </si>
  <si>
    <t>thiophanate-methyl (Topsin)</t>
  </si>
  <si>
    <t>metam-sodium (Vapam)</t>
  </si>
  <si>
    <t>vernolate (Vernam)</t>
  </si>
  <si>
    <t>pendimethalin+imazaquin (Squadron)</t>
  </si>
  <si>
    <t>lambda-cyhalothrin (Warrior T)</t>
  </si>
  <si>
    <t>prometryn (Caparol)</t>
  </si>
  <si>
    <t>ametryn (Evik)</t>
  </si>
  <si>
    <t>imidacloprid (Admire)</t>
  </si>
  <si>
    <t>imidacloprid (Provado)</t>
  </si>
  <si>
    <t>spinosad (Spintor)</t>
  </si>
  <si>
    <t>endosulfan (Phaser)</t>
  </si>
  <si>
    <t>dicofol (Kelthane)</t>
  </si>
  <si>
    <t>methyl-parathion (Penncap M)</t>
  </si>
  <si>
    <t>cyfluthrin (Baythroid)</t>
  </si>
  <si>
    <t>fenpropathrin (Danitol)</t>
  </si>
  <si>
    <t>abamectin (Agrimek)</t>
  </si>
  <si>
    <t>azinphosmethyl (Guthion)</t>
  </si>
  <si>
    <t>phosmet (Imidam)</t>
  </si>
  <si>
    <t>formetanate hydrochloride (Carzol)</t>
  </si>
  <si>
    <t>diuron (Karmex)</t>
  </si>
  <si>
    <t>terbacil (Sinbar)</t>
  </si>
  <si>
    <t>clofantezine (Apollo)</t>
  </si>
  <si>
    <t>trichlopyr (Remedy)</t>
  </si>
  <si>
    <t>picloram+2,4-D (Grazon P+D)</t>
  </si>
  <si>
    <t>paraquat (Starfire)</t>
  </si>
  <si>
    <t>s-metolachlor (Dual Magnum)</t>
  </si>
  <si>
    <t>bacillus thuringiensis (Xentari)</t>
  </si>
  <si>
    <t>insecticidal soap (M-Pede)</t>
  </si>
  <si>
    <t>horticultural oil (Safe-T-Cide)</t>
  </si>
  <si>
    <t>sulfur 80% (Thiolux)</t>
  </si>
  <si>
    <t>imazethapyr (Pursuit)</t>
  </si>
  <si>
    <t>tebufenozide (Confirm)</t>
  </si>
  <si>
    <t>emamectin benzoate (Proclaim)</t>
  </si>
  <si>
    <t>fosetyl-Al (Alliete)</t>
  </si>
  <si>
    <t>napthalam (Analap)</t>
  </si>
  <si>
    <t>mefenoxam-PCNB (Ridomil)</t>
  </si>
  <si>
    <t>methyl bromide+chloropicrin (Terr-O-Gas)</t>
  </si>
  <si>
    <t>clethodim (Select)</t>
  </si>
  <si>
    <t>spinosad (Tracer)</t>
  </si>
  <si>
    <t>ethephon+cyclanilide (Finish6)</t>
  </si>
  <si>
    <t>dimethenamid+atrazine (Guardsman)</t>
  </si>
  <si>
    <t>nicosulfuron+rimsulfuron+atrazine (Basis Gold)</t>
  </si>
  <si>
    <t>chloransulam methyl (Firstrate)</t>
  </si>
  <si>
    <t>dicamba (Banvel)</t>
  </si>
  <si>
    <t>azoxystrobin (Quadris)</t>
  </si>
  <si>
    <t>phorate (Thimet)</t>
  </si>
  <si>
    <t>trifloxystrobin+propiconazole (Stratego)</t>
  </si>
  <si>
    <t>ORCHARD SPRAYER</t>
  </si>
  <si>
    <t>2, 4-D AMINE</t>
  </si>
  <si>
    <t>2, 4-DB 200</t>
  </si>
  <si>
    <t>MSMA 6.6</t>
  </si>
  <si>
    <t>ROUNDUP WEATHERMAX</t>
  </si>
  <si>
    <t>HEADLINE</t>
  </si>
  <si>
    <t>pyraclostrobin (Headline)</t>
  </si>
  <si>
    <t>flumioxazin (Valor)</t>
  </si>
  <si>
    <t>VALOR</t>
  </si>
  <si>
    <t>glyphosate (Roundup WeatherMax)</t>
  </si>
  <si>
    <t>2004 Budgets</t>
  </si>
  <si>
    <t>atrazine (Aatrex)</t>
  </si>
  <si>
    <t>BICEP II MAGNUM</t>
  </si>
  <si>
    <t>s-metolachlor+atrazine (Bicep)</t>
  </si>
  <si>
    <t>CANOPY SP 58.3 WDG</t>
  </si>
  <si>
    <t>thifensulfuron+tribenuron (Harmony)</t>
  </si>
  <si>
    <t>trifluralin (Treflan EC)</t>
  </si>
  <si>
    <t>metribuzin+chlorimuron (Canopy SP)</t>
  </si>
  <si>
    <t>TOBACCO - MULTI-PASS, HAND HARVEST, BULK BARN - 2200 LBS (CONTRACT)</t>
  </si>
  <si>
    <t>TOBACCO - MULTI-PASS, MACHINE HARVEST, BULK BARN - 2200 LBS (CONTRACT)</t>
  </si>
  <si>
    <t>FESCUECL-ESTAB.XLS</t>
  </si>
  <si>
    <t>FESCUE-CLOVER FOR GRAZING - ESTABLISHMENT</t>
  </si>
  <si>
    <t>FESCUECL.XLS</t>
  </si>
  <si>
    <t>FESCUE-CLOVER FOR GRAZING</t>
  </si>
  <si>
    <t>FESCUE-ESTAB.XLS</t>
  </si>
  <si>
    <t>FESCUE FOR HAY - ESTABLISHMENT</t>
  </si>
  <si>
    <t>FESCUE.XLS</t>
  </si>
  <si>
    <t>FESCUE FOR HAY</t>
  </si>
  <si>
    <t>BERMUDAGRASS-ESTAB.XLS</t>
  </si>
  <si>
    <t>HYBRID BERMUDAGRASS FOR HAY - ESTABLISHMENT</t>
  </si>
  <si>
    <t>BERMUDAGRASS.XLS</t>
  </si>
  <si>
    <t xml:space="preserve">HYBRID BERMUDAGRASS FOR HAY </t>
  </si>
  <si>
    <t>BERMUDAGRASS-GRAZING.XLS</t>
  </si>
  <si>
    <t>HYBRID BERMUDAGRASS FOR GRAZING</t>
  </si>
  <si>
    <t>BAHIAGRASS-ESTAB.XLS</t>
  </si>
  <si>
    <t>BAHIAGRASS FOR GRAZING - ESTABLISHMENT</t>
  </si>
  <si>
    <t>BAHIAGRASS.XLS</t>
  </si>
  <si>
    <t xml:space="preserve">BAHIAGRASS FOR GRAZING </t>
  </si>
  <si>
    <t>SUMMERANNUALS.XLS</t>
  </si>
  <si>
    <t>SUMMER ANNUALS FOR GRAZING</t>
  </si>
  <si>
    <t>RYEGRASSBERMUDA-OVER.XLS</t>
  </si>
  <si>
    <t>OVERSEEDING BERMUDAGRASS WITH RYE/RYEGRASS FOR GRAZING</t>
  </si>
  <si>
    <t>SMALLGRAIN-GRAZING.XLS</t>
  </si>
  <si>
    <t>SMALL GRAIN FOR WINTER GRAZING</t>
  </si>
  <si>
    <t>CORN-SILAGE.XLS</t>
  </si>
  <si>
    <t>CORN FOR SILAGE</t>
  </si>
  <si>
    <t>SORGHUM-SILAGE.XLS</t>
  </si>
  <si>
    <t>SORGHUM FOR SILAGE</t>
  </si>
  <si>
    <t>SMALLGRAIN-SILAGE.XLS</t>
  </si>
  <si>
    <t>SMALL GRAIN FOR SILAGE</t>
  </si>
  <si>
    <t>SMALLGRAIN-HAY.XLS</t>
  </si>
  <si>
    <t>SMALL GRAIN FOR HAY</t>
  </si>
  <si>
    <t>BELLPEPPER-PLASTICIRR.XLS</t>
  </si>
  <si>
    <t>BELL PEPPERS - ON PLASTIC - DRIP IRRIGATION</t>
  </si>
  <si>
    <t>CABBAGE-FALLIRR.XLS</t>
  </si>
  <si>
    <t>FALL CABBAGE - IRRIGATED</t>
  </si>
  <si>
    <t>CABBAGE-SPRINGIRR.XLS</t>
  </si>
  <si>
    <t>SPRING CABBAGE - IRRIGATED</t>
  </si>
  <si>
    <t>CANTALOUPES-PLASTICIRR.XLS</t>
  </si>
  <si>
    <t>CANTALOUPES - ON PLASTIC - DRIP IRRIGATION</t>
  </si>
  <si>
    <t>COLLARDS-IRR.XLS</t>
  </si>
  <si>
    <t>COLLARDS - IRRIGATED (HAND HARVEST)</t>
  </si>
  <si>
    <t>CUCUMBER-FALLIRR.XLS</t>
  </si>
  <si>
    <t>FALL CUCUMBER - FOR FRESH MARKET - IRRIGATED</t>
  </si>
  <si>
    <t>CUCUMBER-SPRINGIRR.XLS</t>
  </si>
  <si>
    <t>SPRING CUCUMBER - FOR FRESH MARKET - IRRIGATED</t>
  </si>
  <si>
    <t>GREENONIONS-IRR.XLS</t>
  </si>
  <si>
    <t xml:space="preserve">GREEN ONIONS - FRESH MARKET- IRRIGATED </t>
  </si>
  <si>
    <t>GREENS-SPRINGIRR.XLS</t>
  </si>
  <si>
    <t xml:space="preserve">GREENS - SPRING (HAND HARVEST) - IRRIGATED </t>
  </si>
  <si>
    <t>LIMABEANS-IRR.XLS</t>
  </si>
  <si>
    <t xml:space="preserve">LIMA BEANS - FOR FRESH MARKET (CONTRACT HARVEST) - IRRIGATED </t>
  </si>
  <si>
    <t>OKRA-IRR.XLS</t>
  </si>
  <si>
    <t xml:space="preserve">OKRA - FOR FRESH MARKET (CONTRACT HARVEST) - IRRIGATED </t>
  </si>
  <si>
    <t>PICKLES-FALLIRR.XLS</t>
  </si>
  <si>
    <t>FALL CUCUMBERS FOR PICKELS - IRRIGATED</t>
  </si>
  <si>
    <t>PICKLES-SPRINGIRR.XLS</t>
  </si>
  <si>
    <t>SPRING CUCUMBERS FOR PICKELS - IRRIGATED</t>
  </si>
  <si>
    <t>SNAPBEANS-IRR.XLS</t>
  </si>
  <si>
    <t xml:space="preserve">SNAP BEANS - FOR FRESH MARKET (CONTRACT HARVEST) - IRRIGATED </t>
  </si>
  <si>
    <t>SOUTHERNPEAS.XLS</t>
  </si>
  <si>
    <t xml:space="preserve">SOUTHERN PEAS - FOR FRESH MARKET (CONTRACT HARVEST) - IRRIGATED </t>
  </si>
  <si>
    <t>SWEETCORN-FRESHIRR.XLS</t>
  </si>
  <si>
    <t>SWEET CORN - FOR FRESH MARKET - IRRIGATED</t>
  </si>
  <si>
    <t>SWEETCORN-LOCALIRR.XLS</t>
  </si>
  <si>
    <t>SWEET CORN - FOR LOCAL OR ROADSIDE MARKET - IRRIGATED</t>
  </si>
  <si>
    <t>SWEETPOTATOES-IRR.XLS</t>
  </si>
  <si>
    <t>SWEET POTATOES - FOR FRESH MARKET - IRRIGATED</t>
  </si>
  <si>
    <t>TOMATOES-PLASTICIRR.XLS</t>
  </si>
  <si>
    <t>TOMATOES - ON PLASTIC - DRIP IRRIGATION</t>
  </si>
  <si>
    <t>WATERMELONS-PLASTICIRR.XLS</t>
  </si>
  <si>
    <t>WATERMELONS - ON PLASTIC - DRIP IRRIGATION</t>
  </si>
  <si>
    <t>YELLOWSQUASH-IRR.XLS</t>
  </si>
  <si>
    <t>YELLOW SQUASH - FOR FRESH MARKET - IRRIGATED</t>
  </si>
  <si>
    <t>COWCALF-COASTAL-BERMUDA.XLS</t>
  </si>
  <si>
    <t>COASTAL PLAIN COW-CALF OPERATION WITH COW ON BERMUDAGRASS (AVG. MANAGEMENT LEVEL)</t>
  </si>
  <si>
    <t>COWCALF-COASTAL-BERMUDA-HIGH.XLS</t>
  </si>
  <si>
    <t>COASTAL PLAIN COW-CALF OPERATION WITH COW ON BERMUDAGRASS (HIGH MANAGEMENT LEVEL)</t>
  </si>
  <si>
    <t>COWCALF-PIEDMONT-FESCUE.XLS</t>
  </si>
  <si>
    <t>PIEDMONT COW-CALF OPERATION WITH COW ON FESCUE HAY AND COTTON SEED</t>
  </si>
  <si>
    <t>STEERS-SUMMERING-MILLET.XLS</t>
  </si>
  <si>
    <t>SUMMERING LIGHTWEIGHT STEERS ON MILLET PASTURE</t>
  </si>
  <si>
    <t>STEERS-WINTERING-FESCUE.XLS</t>
  </si>
  <si>
    <t>WINTERING LIGHTWEIGHT STEERS ON FESCUE PASTURE, HAY, SOYBEANS HULLS AND WHEAT</t>
  </si>
  <si>
    <t>STEERS-WINTERING-OVERSEEDING.XLS</t>
  </si>
  <si>
    <t>WINTERING LIGHTWEIGHT STEERS ON OVERSEEDED BERMUDAGRASS, CORN AND HAY</t>
  </si>
  <si>
    <t>STEERS-WINTERING-SMALLGRAIN.XLS</t>
  </si>
  <si>
    <t>WINTERING LIGHTWEIGHT STEERS ON SMALL GRAIN PASTURE, CORN AND HAY</t>
  </si>
  <si>
    <t>GOAT.XLS</t>
  </si>
  <si>
    <t>MEAT GOAT OPERATION</t>
  </si>
  <si>
    <t>ESTIMATED 2004 PRICES FOR SEED, FERTILIZERS, AND LIME</t>
  </si>
  <si>
    <t>(TO BE USED IN PREPAIRING SOUTH CAROLINA BUDGETS FOR 2004)</t>
  </si>
  <si>
    <t xml:space="preserve">ESTIMATED 2004 PRICES FOR FARM CHEMICALS </t>
  </si>
  <si>
    <t>2004/2003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</si>
</sst>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"/>
    <numFmt numFmtId="168" formatCode="0.000000"/>
    <numFmt numFmtId="169" formatCode="&quot;$&quot;#,##0.00"/>
    <numFmt numFmtId="170" formatCode="0.0000"/>
    <numFmt numFmtId="171" formatCode="0.000%"/>
    <numFmt numFmtId="172" formatCode="0.0%"/>
  </numFmts>
  <fonts count="2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sz val="10"/>
      <name val="Arial"/>
      <family val="2"/>
    </font>
    <font>
      <b/>
      <u val="single"/>
      <sz val="12"/>
      <name val="Arial"/>
      <family val="0"/>
    </font>
    <font>
      <sz val="12"/>
      <color indexed="12"/>
      <name val="Arial"/>
      <family val="0"/>
    </font>
    <font>
      <sz val="12"/>
      <color indexed="8"/>
      <name val="Arial"/>
      <family val="0"/>
    </font>
    <font>
      <sz val="18"/>
      <name val="Arial"/>
      <family val="2"/>
    </font>
    <font>
      <b/>
      <sz val="12"/>
      <color indexed="8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" fontId="9" fillId="0" borderId="0">
      <alignment/>
      <protection/>
    </xf>
  </cellStyleXfs>
  <cellXfs count="259">
    <xf numFmtId="0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NumberFormat="1" applyFont="1" applyFill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5" fillId="0" borderId="1" xfId="0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/>
    </xf>
    <xf numFmtId="0" fontId="0" fillId="3" borderId="2" xfId="0" applyNumberFormat="1" applyFont="1" applyFill="1" applyBorder="1" applyAlignment="1">
      <alignment horizontal="fill"/>
    </xf>
    <xf numFmtId="0" fontId="0" fillId="3" borderId="1" xfId="0" applyFill="1" applyBorder="1" applyAlignment="1">
      <alignment horizontal="center"/>
    </xf>
    <xf numFmtId="0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Fill="1" applyAlignment="1">
      <alignment horizontal="right"/>
    </xf>
    <xf numFmtId="1" fontId="0" fillId="0" borderId="0" xfId="0" applyNumberFormat="1" applyFont="1" applyBorder="1" applyAlignment="1">
      <alignment horizontal="fill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fill"/>
    </xf>
    <xf numFmtId="0" fontId="0" fillId="0" borderId="0" xfId="0" applyNumberFormat="1" applyFont="1" applyBorder="1" applyAlignment="1">
      <alignment horizontal="fill"/>
    </xf>
    <xf numFmtId="1" fontId="0" fillId="4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6" fillId="4" borderId="2" xfId="0" applyFont="1" applyFill="1" applyBorder="1" applyAlignment="1">
      <alignment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0" fontId="6" fillId="4" borderId="2" xfId="0" applyNumberFormat="1" applyFont="1" applyFill="1" applyBorder="1" applyAlignment="1">
      <alignment horizontal="center"/>
    </xf>
    <xf numFmtId="0" fontId="6" fillId="4" borderId="2" xfId="0" applyNumberFormat="1" applyFont="1" applyFill="1" applyBorder="1" applyAlignment="1" quotePrefix="1">
      <alignment horizontal="left"/>
    </xf>
    <xf numFmtId="0" fontId="6" fillId="4" borderId="2" xfId="0" applyNumberFormat="1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1" fontId="0" fillId="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fill"/>
    </xf>
    <xf numFmtId="0" fontId="0" fillId="5" borderId="2" xfId="0" applyFill="1" applyBorder="1" applyAlignment="1">
      <alignment/>
    </xf>
    <xf numFmtId="0" fontId="6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6" fillId="5" borderId="2" xfId="0" applyFont="1" applyFill="1" applyBorder="1" applyAlignment="1">
      <alignment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right"/>
    </xf>
    <xf numFmtId="0" fontId="6" fillId="5" borderId="2" xfId="0" applyNumberFormat="1" applyFont="1" applyFill="1" applyBorder="1" applyAlignment="1">
      <alignment horizontal="center"/>
    </xf>
    <xf numFmtId="0" fontId="6" fillId="5" borderId="2" xfId="0" applyNumberFormat="1" applyFont="1" applyFill="1" applyBorder="1" applyAlignment="1" quotePrefix="1">
      <alignment horizontal="left"/>
    </xf>
    <xf numFmtId="0" fontId="6" fillId="5" borderId="2" xfId="0" applyNumberFormat="1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/>
    </xf>
    <xf numFmtId="0" fontId="6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0" xfId="0" applyNumberFormat="1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1" xfId="0" applyFont="1" applyFill="1" applyBorder="1" applyAlignment="1">
      <alignment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0" borderId="0" xfId="0" applyNumberFormat="1" applyFont="1" applyAlignment="1">
      <alignment horizontal="fill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fill"/>
    </xf>
    <xf numFmtId="2" fontId="0" fillId="0" borderId="0" xfId="0" applyNumberFormat="1" applyFont="1" applyAlignment="1">
      <alignment/>
    </xf>
    <xf numFmtId="1" fontId="6" fillId="5" borderId="2" xfId="0" applyNumberFormat="1" applyFont="1" applyFill="1" applyBorder="1" applyAlignment="1">
      <alignment/>
    </xf>
    <xf numFmtId="1" fontId="6" fillId="5" borderId="0" xfId="0" applyNumberFormat="1" applyFont="1" applyFill="1" applyBorder="1" applyAlignment="1">
      <alignment/>
    </xf>
    <xf numFmtId="1" fontId="6" fillId="5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6" fillId="5" borderId="2" xfId="0" applyNumberFormat="1" applyFont="1" applyFill="1" applyBorder="1" applyAlignment="1">
      <alignment horizontal="center"/>
    </xf>
    <xf numFmtId="1" fontId="6" fillId="5" borderId="2" xfId="0" applyNumberFormat="1" applyFont="1" applyFill="1" applyBorder="1" applyAlignment="1">
      <alignment horizontal="right"/>
    </xf>
    <xf numFmtId="1" fontId="6" fillId="5" borderId="0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6" fillId="5" borderId="2" xfId="0" applyNumberFormat="1" applyFont="1" applyFill="1" applyBorder="1" applyAlignment="1">
      <alignment/>
    </xf>
    <xf numFmtId="164" fontId="6" fillId="5" borderId="0" xfId="0" applyNumberFormat="1" applyFont="1" applyFill="1" applyBorder="1" applyAlignment="1">
      <alignment/>
    </xf>
    <xf numFmtId="164" fontId="6" fillId="5" borderId="1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fill"/>
    </xf>
    <xf numFmtId="164" fontId="0" fillId="0" borderId="0" xfId="0" applyNumberForma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" fontId="6" fillId="3" borderId="2" xfId="0" applyNumberFormat="1" applyFont="1" applyFill="1" applyBorder="1" applyAlignment="1">
      <alignment/>
    </xf>
    <xf numFmtId="0" fontId="6" fillId="3" borderId="2" xfId="0" applyNumberFormat="1" applyFont="1" applyFill="1" applyBorder="1" applyAlignment="1">
      <alignment/>
    </xf>
    <xf numFmtId="2" fontId="6" fillId="3" borderId="2" xfId="0" applyNumberFormat="1" applyFont="1" applyFill="1" applyBorder="1" applyAlignment="1">
      <alignment/>
    </xf>
    <xf numFmtId="1" fontId="6" fillId="3" borderId="1" xfId="0" applyNumberFormat="1" applyFont="1" applyFill="1" applyBorder="1" applyAlignment="1">
      <alignment/>
    </xf>
    <xf numFmtId="0" fontId="6" fillId="3" borderId="1" xfId="0" applyNumberFormat="1" applyFont="1" applyFill="1" applyBorder="1" applyAlignment="1">
      <alignment/>
    </xf>
    <xf numFmtId="0" fontId="6" fillId="3" borderId="1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left"/>
    </xf>
    <xf numFmtId="2" fontId="9" fillId="0" borderId="0" xfId="0" applyNumberFormat="1" applyFont="1" applyFill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0" xfId="0" applyNumberFormat="1" applyFont="1" applyAlignment="1">
      <alignment/>
    </xf>
    <xf numFmtId="0" fontId="6" fillId="0" borderId="1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1" fontId="0" fillId="3" borderId="4" xfId="0" applyNumberFormat="1" applyFont="1" applyFill="1" applyBorder="1" applyAlignment="1">
      <alignment/>
    </xf>
    <xf numFmtId="0" fontId="0" fillId="0" borderId="0" xfId="0" applyNumberFormat="1" applyFont="1" applyAlignment="1">
      <alignment horizontal="right"/>
    </xf>
    <xf numFmtId="0" fontId="0" fillId="3" borderId="5" xfId="0" applyNumberFormat="1" applyFont="1" applyFill="1" applyBorder="1" applyAlignment="1">
      <alignment/>
    </xf>
    <xf numFmtId="0" fontId="0" fillId="3" borderId="6" xfId="0" applyNumberFormat="1" applyFont="1" applyFill="1" applyBorder="1" applyAlignment="1">
      <alignment/>
    </xf>
    <xf numFmtId="0" fontId="5" fillId="3" borderId="7" xfId="0" applyNumberFormat="1" applyFont="1" applyFill="1" applyBorder="1" applyAlignment="1">
      <alignment/>
    </xf>
    <xf numFmtId="0" fontId="10" fillId="3" borderId="8" xfId="0" applyNumberFormat="1" applyFont="1" applyFill="1" applyBorder="1" applyAlignment="1">
      <alignment/>
    </xf>
    <xf numFmtId="1" fontId="5" fillId="0" borderId="3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" fontId="6" fillId="6" borderId="1" xfId="0" applyNumberFormat="1" applyFont="1" applyFill="1" applyBorder="1" applyAlignment="1">
      <alignment/>
    </xf>
    <xf numFmtId="0" fontId="6" fillId="6" borderId="1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6" fillId="0" borderId="0" xfId="0" applyNumberFormat="1" applyFont="1" applyBorder="1" applyAlignment="1">
      <alignment/>
    </xf>
    <xf numFmtId="2" fontId="8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quotePrefix="1">
      <alignment horizontal="center"/>
    </xf>
    <xf numFmtId="164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 quotePrefix="1">
      <alignment horizontal="center"/>
    </xf>
    <xf numFmtId="1" fontId="8" fillId="0" borderId="0" xfId="0" applyNumberFormat="1" applyFont="1" applyAlignment="1">
      <alignment/>
    </xf>
    <xf numFmtId="1" fontId="8" fillId="0" borderId="0" xfId="0" applyNumberFormat="1" applyFont="1" applyFill="1" applyAlignment="1" applyProtection="1">
      <alignment horizontal="right"/>
      <protection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2" fontId="8" fillId="0" borderId="0" xfId="0" applyNumberFormat="1" applyFont="1" applyAlignment="1" quotePrefix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 quotePrefix="1">
      <alignment/>
    </xf>
    <xf numFmtId="0" fontId="8" fillId="0" borderId="0" xfId="0" applyFont="1" applyAlignment="1" quotePrefix="1">
      <alignment/>
    </xf>
    <xf numFmtId="0" fontId="8" fillId="0" borderId="0" xfId="0" applyNumberFormat="1" applyFont="1" applyAlignment="1">
      <alignment horizontal="fill"/>
    </xf>
    <xf numFmtId="2" fontId="8" fillId="0" borderId="0" xfId="0" applyNumberFormat="1" applyFont="1" applyAlignment="1">
      <alignment horizontal="fill"/>
    </xf>
    <xf numFmtId="2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/>
    </xf>
    <xf numFmtId="0" fontId="8" fillId="0" borderId="1" xfId="0" applyNumberFormat="1" applyFont="1" applyBorder="1" applyAlignment="1">
      <alignment/>
    </xf>
    <xf numFmtId="164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0" fillId="0" borderId="1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5" fillId="0" borderId="0" xfId="0" applyNumberFormat="1" applyFont="1" applyAlignment="1">
      <alignment/>
    </xf>
    <xf numFmtId="2" fontId="15" fillId="0" borderId="0" xfId="0" applyNumberFormat="1" applyFont="1" applyFill="1" applyAlignment="1">
      <alignment/>
    </xf>
    <xf numFmtId="2" fontId="15" fillId="0" borderId="0" xfId="18" applyNumberFormat="1" applyFont="1" applyFill="1" applyAlignment="1">
      <alignment/>
      <protection/>
    </xf>
    <xf numFmtId="0" fontId="8" fillId="0" borderId="9" xfId="0" applyNumberFormat="1" applyFont="1" applyBorder="1" applyAlignment="1">
      <alignment horizontal="center"/>
    </xf>
    <xf numFmtId="0" fontId="16" fillId="4" borderId="4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164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17" fillId="0" borderId="1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4" fontId="8" fillId="0" borderId="1" xfId="0" applyNumberFormat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10" fillId="3" borderId="4" xfId="0" applyNumberFormat="1" applyFont="1" applyFill="1" applyBorder="1" applyAlignment="1">
      <alignment/>
    </xf>
    <xf numFmtId="2" fontId="8" fillId="0" borderId="11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5" fillId="7" borderId="12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0" fillId="7" borderId="18" xfId="0" applyFont="1" applyFill="1" applyBorder="1" applyAlignment="1">
      <alignment/>
    </xf>
    <xf numFmtId="0" fontId="18" fillId="7" borderId="18" xfId="0" applyFont="1" applyFill="1" applyBorder="1" applyAlignment="1">
      <alignment/>
    </xf>
    <xf numFmtId="0" fontId="19" fillId="7" borderId="18" xfId="0" applyFont="1" applyFill="1" applyBorder="1" applyAlignment="1">
      <alignment/>
    </xf>
    <xf numFmtId="0" fontId="20" fillId="4" borderId="19" xfId="0" applyNumberFormat="1" applyFont="1" applyFill="1" applyBorder="1" applyAlignment="1">
      <alignment/>
    </xf>
    <xf numFmtId="0" fontId="20" fillId="4" borderId="20" xfId="0" applyNumberFormat="1" applyFont="1" applyFill="1" applyBorder="1" applyAlignment="1">
      <alignment/>
    </xf>
    <xf numFmtId="1" fontId="14" fillId="4" borderId="4" xfId="0" applyNumberFormat="1" applyFont="1" applyFill="1" applyBorder="1" applyAlignment="1">
      <alignment horizontal="left"/>
    </xf>
    <xf numFmtId="1" fontId="15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Fill="1" applyAlignment="1">
      <alignment/>
    </xf>
    <xf numFmtId="2" fontId="8" fillId="0" borderId="0" xfId="0" applyNumberFormat="1" applyFont="1" applyAlignment="1">
      <alignment horizontal="left"/>
    </xf>
    <xf numFmtId="2" fontId="17" fillId="0" borderId="0" xfId="0" applyNumberFormat="1" applyFont="1" applyAlignment="1">
      <alignment horizontal="right"/>
    </xf>
    <xf numFmtId="2" fontId="17" fillId="0" borderId="0" xfId="0" applyNumberFormat="1" applyFont="1" applyFill="1" applyAlignment="1">
      <alignment horizontal="right"/>
    </xf>
    <xf numFmtId="4" fontId="17" fillId="0" borderId="0" xfId="15" applyNumberFormat="1" applyFont="1" applyBorder="1" applyAlignment="1">
      <alignment horizontal="right"/>
    </xf>
    <xf numFmtId="4" fontId="8" fillId="0" borderId="0" xfId="15" applyNumberFormat="1" applyFont="1" applyBorder="1" applyAlignment="1" quotePrefix="1">
      <alignment horizontal="right"/>
    </xf>
    <xf numFmtId="4" fontId="8" fillId="0" borderId="0" xfId="15" applyNumberFormat="1" applyFont="1" applyBorder="1" applyAlignment="1">
      <alignment horizontal="right"/>
    </xf>
    <xf numFmtId="0" fontId="8" fillId="0" borderId="9" xfId="0" applyNumberFormat="1" applyFont="1" applyBorder="1" applyAlignment="1">
      <alignment horizontal="left"/>
    </xf>
  </cellXfs>
  <cellStyles count="5">
    <cellStyle name="Normal" xfId="0"/>
    <cellStyle name="Currency" xfId="15"/>
    <cellStyle name="Followed Hyperlink" xfId="16"/>
    <cellStyle name="Hyperlink" xfId="17"/>
    <cellStyle name="Normal_File Names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752475</xdr:colOff>
      <xdr:row>24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4295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0</xdr:row>
      <xdr:rowOff>0</xdr:rowOff>
    </xdr:from>
    <xdr:to>
      <xdr:col>11</xdr:col>
      <xdr:colOff>752475</xdr:colOff>
      <xdr:row>24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0"/>
          <a:ext cx="74295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0</xdr:row>
      <xdr:rowOff>66675</xdr:rowOff>
    </xdr:from>
    <xdr:to>
      <xdr:col>2</xdr:col>
      <xdr:colOff>390525</xdr:colOff>
      <xdr:row>5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66675"/>
          <a:ext cx="1000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0</xdr:row>
      <xdr:rowOff>76200</xdr:rowOff>
    </xdr:from>
    <xdr:to>
      <xdr:col>10</xdr:col>
      <xdr:colOff>561975</xdr:colOff>
      <xdr:row>5</xdr:row>
      <xdr:rowOff>47625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76200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22</xdr:row>
      <xdr:rowOff>142875</xdr:rowOff>
    </xdr:from>
    <xdr:to>
      <xdr:col>10</xdr:col>
      <xdr:colOff>733425</xdr:colOff>
      <xdr:row>23</xdr:row>
      <xdr:rowOff>190500</xdr:rowOff>
    </xdr:to>
    <xdr:sp>
      <xdr:nvSpPr>
        <xdr:cNvPr id="5" name="AutoShape 12"/>
        <xdr:cNvSpPr>
          <a:spLocks/>
        </xdr:cNvSpPr>
      </xdr:nvSpPr>
      <xdr:spPr>
        <a:xfrm>
          <a:off x="6200775" y="4429125"/>
          <a:ext cx="2152650" cy="2381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0">
              <a:ln w="12700" cmpd="sng">
                <a:noFill/>
              </a:ln>
              <a:gradFill rotWithShape="1">
                <a:gsLst>
                  <a:gs pos="0">
                    <a:srgbClr val="FF6600"/>
                  </a:gs>
                  <a:gs pos="100000">
                    <a:srgbClr val="8E3800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Developed by Wilder Ferreira</a:t>
          </a:r>
        </a:p>
      </xdr:txBody>
    </xdr:sp>
    <xdr:clientData/>
  </xdr:twoCellAnchor>
  <xdr:twoCellAnchor editAs="absolute">
    <xdr:from>
      <xdr:col>3</xdr:col>
      <xdr:colOff>66675</xdr:colOff>
      <xdr:row>0</xdr:row>
      <xdr:rowOff>142875</xdr:rowOff>
    </xdr:from>
    <xdr:to>
      <xdr:col>8</xdr:col>
      <xdr:colOff>638175</xdr:colOff>
      <xdr:row>5</xdr:row>
      <xdr:rowOff>85725</xdr:rowOff>
    </xdr:to>
    <xdr:sp>
      <xdr:nvSpPr>
        <xdr:cNvPr id="6" name="AutoShape 14"/>
        <xdr:cNvSpPr>
          <a:spLocks/>
        </xdr:cNvSpPr>
      </xdr:nvSpPr>
      <xdr:spPr>
        <a:xfrm>
          <a:off x="2352675" y="142875"/>
          <a:ext cx="4381500" cy="9906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FF66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BUDSYS</a:t>
          </a:r>
        </a:p>
      </xdr:txBody>
    </xdr:sp>
    <xdr:clientData/>
  </xdr:twoCellAnchor>
  <xdr:twoCellAnchor editAs="absolute">
    <xdr:from>
      <xdr:col>2</xdr:col>
      <xdr:colOff>314325</xdr:colOff>
      <xdr:row>5</xdr:row>
      <xdr:rowOff>180975</xdr:rowOff>
    </xdr:from>
    <xdr:to>
      <xdr:col>9</xdr:col>
      <xdr:colOff>361950</xdr:colOff>
      <xdr:row>6</xdr:row>
      <xdr:rowOff>142875</xdr:rowOff>
    </xdr:to>
    <xdr:sp>
      <xdr:nvSpPr>
        <xdr:cNvPr id="7" name="AutoShape 15"/>
        <xdr:cNvSpPr>
          <a:spLocks/>
        </xdr:cNvSpPr>
      </xdr:nvSpPr>
      <xdr:spPr>
        <a:xfrm>
          <a:off x="1838325" y="1228725"/>
          <a:ext cx="538162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ENTERPRISE BUDGET SYSTEM GENERATOR
</a:t>
          </a:r>
        </a:p>
      </xdr:txBody>
    </xdr:sp>
    <xdr:clientData/>
  </xdr:twoCellAnchor>
  <xdr:twoCellAnchor editAs="oneCell">
    <xdr:from>
      <xdr:col>1</xdr:col>
      <xdr:colOff>28575</xdr:colOff>
      <xdr:row>22</xdr:row>
      <xdr:rowOff>66675</xdr:rowOff>
    </xdr:from>
    <xdr:to>
      <xdr:col>2</xdr:col>
      <xdr:colOff>438150</xdr:colOff>
      <xdr:row>23</xdr:row>
      <xdr:rowOff>161925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4352925"/>
          <a:ext cx="1171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619125</xdr:colOff>
      <xdr:row>90</xdr:row>
      <xdr:rowOff>0</xdr:rowOff>
    </xdr:from>
    <xdr:ext cx="76200" cy="228600"/>
    <xdr:sp>
      <xdr:nvSpPr>
        <xdr:cNvPr id="1" name="TextBox 1"/>
        <xdr:cNvSpPr txBox="1">
          <a:spLocks noChangeArrowheads="1"/>
        </xdr:cNvSpPr>
      </xdr:nvSpPr>
      <xdr:spPr>
        <a:xfrm>
          <a:off x="3886200" y="17192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90</xdr:row>
      <xdr:rowOff>0</xdr:rowOff>
    </xdr:from>
    <xdr:ext cx="85725" cy="228600"/>
    <xdr:sp>
      <xdr:nvSpPr>
        <xdr:cNvPr id="2" name="TextBox 2"/>
        <xdr:cNvSpPr txBox="1">
          <a:spLocks noChangeArrowheads="1"/>
        </xdr:cNvSpPr>
      </xdr:nvSpPr>
      <xdr:spPr>
        <a:xfrm>
          <a:off x="2247900" y="17192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90</xdr:row>
      <xdr:rowOff>0</xdr:rowOff>
    </xdr:from>
    <xdr:ext cx="76200" cy="228600"/>
    <xdr:sp>
      <xdr:nvSpPr>
        <xdr:cNvPr id="3" name="TextBox 3"/>
        <xdr:cNvSpPr txBox="1">
          <a:spLocks noChangeArrowheads="1"/>
        </xdr:cNvSpPr>
      </xdr:nvSpPr>
      <xdr:spPr>
        <a:xfrm>
          <a:off x="2238375" y="17192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619125</xdr:colOff>
      <xdr:row>90</xdr:row>
      <xdr:rowOff>0</xdr:rowOff>
    </xdr:from>
    <xdr:ext cx="76200" cy="228600"/>
    <xdr:sp>
      <xdr:nvSpPr>
        <xdr:cNvPr id="4" name="TextBox 5"/>
        <xdr:cNvSpPr txBox="1">
          <a:spLocks noChangeArrowheads="1"/>
        </xdr:cNvSpPr>
      </xdr:nvSpPr>
      <xdr:spPr>
        <a:xfrm>
          <a:off x="3886200" y="17192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90</xdr:row>
      <xdr:rowOff>0</xdr:rowOff>
    </xdr:from>
    <xdr:ext cx="85725" cy="228600"/>
    <xdr:sp>
      <xdr:nvSpPr>
        <xdr:cNvPr id="5" name="TextBox 6"/>
        <xdr:cNvSpPr txBox="1">
          <a:spLocks noChangeArrowheads="1"/>
        </xdr:cNvSpPr>
      </xdr:nvSpPr>
      <xdr:spPr>
        <a:xfrm>
          <a:off x="2247900" y="17192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90</xdr:row>
      <xdr:rowOff>0</xdr:rowOff>
    </xdr:from>
    <xdr:ext cx="76200" cy="228600"/>
    <xdr:sp>
      <xdr:nvSpPr>
        <xdr:cNvPr id="6" name="TextBox 7"/>
        <xdr:cNvSpPr txBox="1">
          <a:spLocks noChangeArrowheads="1"/>
        </xdr:cNvSpPr>
      </xdr:nvSpPr>
      <xdr:spPr>
        <a:xfrm>
          <a:off x="2238375" y="17192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619125</xdr:colOff>
      <xdr:row>90</xdr:row>
      <xdr:rowOff>0</xdr:rowOff>
    </xdr:from>
    <xdr:ext cx="76200" cy="228600"/>
    <xdr:sp>
      <xdr:nvSpPr>
        <xdr:cNvPr id="7" name="TextBox 8"/>
        <xdr:cNvSpPr txBox="1">
          <a:spLocks noChangeArrowheads="1"/>
        </xdr:cNvSpPr>
      </xdr:nvSpPr>
      <xdr:spPr>
        <a:xfrm>
          <a:off x="3886200" y="17192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90</xdr:row>
      <xdr:rowOff>0</xdr:rowOff>
    </xdr:from>
    <xdr:ext cx="85725" cy="228600"/>
    <xdr:sp>
      <xdr:nvSpPr>
        <xdr:cNvPr id="8" name="TextBox 9"/>
        <xdr:cNvSpPr txBox="1">
          <a:spLocks noChangeArrowheads="1"/>
        </xdr:cNvSpPr>
      </xdr:nvSpPr>
      <xdr:spPr>
        <a:xfrm>
          <a:off x="2247900" y="17192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90</xdr:row>
      <xdr:rowOff>0</xdr:rowOff>
    </xdr:from>
    <xdr:ext cx="76200" cy="228600"/>
    <xdr:sp>
      <xdr:nvSpPr>
        <xdr:cNvPr id="9" name="TextBox 10"/>
        <xdr:cNvSpPr txBox="1">
          <a:spLocks noChangeArrowheads="1"/>
        </xdr:cNvSpPr>
      </xdr:nvSpPr>
      <xdr:spPr>
        <a:xfrm>
          <a:off x="2238375" y="17192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619125</xdr:colOff>
      <xdr:row>90</xdr:row>
      <xdr:rowOff>0</xdr:rowOff>
    </xdr:from>
    <xdr:ext cx="76200" cy="228600"/>
    <xdr:sp>
      <xdr:nvSpPr>
        <xdr:cNvPr id="10" name="TextBox 11"/>
        <xdr:cNvSpPr txBox="1">
          <a:spLocks noChangeArrowheads="1"/>
        </xdr:cNvSpPr>
      </xdr:nvSpPr>
      <xdr:spPr>
        <a:xfrm>
          <a:off x="3886200" y="17192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90</xdr:row>
      <xdr:rowOff>0</xdr:rowOff>
    </xdr:from>
    <xdr:ext cx="85725" cy="228600"/>
    <xdr:sp>
      <xdr:nvSpPr>
        <xdr:cNvPr id="11" name="TextBox 12"/>
        <xdr:cNvSpPr txBox="1">
          <a:spLocks noChangeArrowheads="1"/>
        </xdr:cNvSpPr>
      </xdr:nvSpPr>
      <xdr:spPr>
        <a:xfrm>
          <a:off x="2247900" y="17192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90</xdr:row>
      <xdr:rowOff>0</xdr:rowOff>
    </xdr:from>
    <xdr:ext cx="76200" cy="228600"/>
    <xdr:sp>
      <xdr:nvSpPr>
        <xdr:cNvPr id="12" name="TextBox 13"/>
        <xdr:cNvSpPr txBox="1">
          <a:spLocks noChangeArrowheads="1"/>
        </xdr:cNvSpPr>
      </xdr:nvSpPr>
      <xdr:spPr>
        <a:xfrm>
          <a:off x="2238375" y="17192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134</xdr:row>
      <xdr:rowOff>114300</xdr:rowOff>
    </xdr:from>
    <xdr:ext cx="85725" cy="228600"/>
    <xdr:sp>
      <xdr:nvSpPr>
        <xdr:cNvPr id="1" name="TextBox 8"/>
        <xdr:cNvSpPr txBox="1">
          <a:spLocks noChangeArrowheads="1"/>
        </xdr:cNvSpPr>
      </xdr:nvSpPr>
      <xdr:spPr>
        <a:xfrm>
          <a:off x="11868150" y="25936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19050</xdr:rowOff>
    </xdr:from>
    <xdr:ext cx="85725" cy="228600"/>
    <xdr:sp>
      <xdr:nvSpPr>
        <xdr:cNvPr id="2" name="TextBox 9"/>
        <xdr:cNvSpPr txBox="1">
          <a:spLocks noChangeArrowheads="1"/>
        </xdr:cNvSpPr>
      </xdr:nvSpPr>
      <xdr:spPr>
        <a:xfrm>
          <a:off x="11868150" y="26031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19050</xdr:rowOff>
    </xdr:from>
    <xdr:ext cx="85725" cy="228600"/>
    <xdr:sp>
      <xdr:nvSpPr>
        <xdr:cNvPr id="3" name="TextBox 10"/>
        <xdr:cNvSpPr txBox="1">
          <a:spLocks noChangeArrowheads="1"/>
        </xdr:cNvSpPr>
      </xdr:nvSpPr>
      <xdr:spPr>
        <a:xfrm>
          <a:off x="11868150" y="26031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114300</xdr:rowOff>
    </xdr:from>
    <xdr:ext cx="85725" cy="228600"/>
    <xdr:sp>
      <xdr:nvSpPr>
        <xdr:cNvPr id="4" name="TextBox 11"/>
        <xdr:cNvSpPr txBox="1">
          <a:spLocks noChangeArrowheads="1"/>
        </xdr:cNvSpPr>
      </xdr:nvSpPr>
      <xdr:spPr>
        <a:xfrm>
          <a:off x="11868150" y="25936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19050</xdr:rowOff>
    </xdr:from>
    <xdr:ext cx="85725" cy="228600"/>
    <xdr:sp>
      <xdr:nvSpPr>
        <xdr:cNvPr id="5" name="TextBox 12"/>
        <xdr:cNvSpPr txBox="1">
          <a:spLocks noChangeArrowheads="1"/>
        </xdr:cNvSpPr>
      </xdr:nvSpPr>
      <xdr:spPr>
        <a:xfrm>
          <a:off x="11868150" y="26031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19050</xdr:rowOff>
    </xdr:from>
    <xdr:ext cx="85725" cy="228600"/>
    <xdr:sp>
      <xdr:nvSpPr>
        <xdr:cNvPr id="6" name="TextBox 13"/>
        <xdr:cNvSpPr txBox="1">
          <a:spLocks noChangeArrowheads="1"/>
        </xdr:cNvSpPr>
      </xdr:nvSpPr>
      <xdr:spPr>
        <a:xfrm>
          <a:off x="11868150" y="26031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114300</xdr:rowOff>
    </xdr:from>
    <xdr:ext cx="85725" cy="228600"/>
    <xdr:sp>
      <xdr:nvSpPr>
        <xdr:cNvPr id="7" name="TextBox 14"/>
        <xdr:cNvSpPr txBox="1">
          <a:spLocks noChangeArrowheads="1"/>
        </xdr:cNvSpPr>
      </xdr:nvSpPr>
      <xdr:spPr>
        <a:xfrm>
          <a:off x="11868150" y="25936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19050</xdr:rowOff>
    </xdr:from>
    <xdr:ext cx="85725" cy="228600"/>
    <xdr:sp>
      <xdr:nvSpPr>
        <xdr:cNvPr id="8" name="TextBox 15"/>
        <xdr:cNvSpPr txBox="1">
          <a:spLocks noChangeArrowheads="1"/>
        </xdr:cNvSpPr>
      </xdr:nvSpPr>
      <xdr:spPr>
        <a:xfrm>
          <a:off x="11868150" y="26031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19050</xdr:rowOff>
    </xdr:from>
    <xdr:ext cx="85725" cy="228600"/>
    <xdr:sp>
      <xdr:nvSpPr>
        <xdr:cNvPr id="9" name="TextBox 16"/>
        <xdr:cNvSpPr txBox="1">
          <a:spLocks noChangeArrowheads="1"/>
        </xdr:cNvSpPr>
      </xdr:nvSpPr>
      <xdr:spPr>
        <a:xfrm>
          <a:off x="11868150" y="26031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114300</xdr:rowOff>
    </xdr:from>
    <xdr:ext cx="85725" cy="228600"/>
    <xdr:sp>
      <xdr:nvSpPr>
        <xdr:cNvPr id="10" name="TextBox 17"/>
        <xdr:cNvSpPr txBox="1">
          <a:spLocks noChangeArrowheads="1"/>
        </xdr:cNvSpPr>
      </xdr:nvSpPr>
      <xdr:spPr>
        <a:xfrm>
          <a:off x="11868150" y="25936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19050</xdr:rowOff>
    </xdr:from>
    <xdr:ext cx="85725" cy="228600"/>
    <xdr:sp>
      <xdr:nvSpPr>
        <xdr:cNvPr id="11" name="TextBox 18"/>
        <xdr:cNvSpPr txBox="1">
          <a:spLocks noChangeArrowheads="1"/>
        </xdr:cNvSpPr>
      </xdr:nvSpPr>
      <xdr:spPr>
        <a:xfrm>
          <a:off x="11868150" y="26031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19050</xdr:rowOff>
    </xdr:from>
    <xdr:ext cx="85725" cy="228600"/>
    <xdr:sp>
      <xdr:nvSpPr>
        <xdr:cNvPr id="12" name="TextBox 19"/>
        <xdr:cNvSpPr txBox="1">
          <a:spLocks noChangeArrowheads="1"/>
        </xdr:cNvSpPr>
      </xdr:nvSpPr>
      <xdr:spPr>
        <a:xfrm>
          <a:off x="11868150" y="26031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19050</xdr:rowOff>
    </xdr:from>
    <xdr:ext cx="85725" cy="228600"/>
    <xdr:sp>
      <xdr:nvSpPr>
        <xdr:cNvPr id="13" name="TextBox 20"/>
        <xdr:cNvSpPr txBox="1">
          <a:spLocks noChangeArrowheads="1"/>
        </xdr:cNvSpPr>
      </xdr:nvSpPr>
      <xdr:spPr>
        <a:xfrm>
          <a:off x="11868150" y="25079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19050</xdr:rowOff>
    </xdr:from>
    <xdr:ext cx="85725" cy="228600"/>
    <xdr:sp>
      <xdr:nvSpPr>
        <xdr:cNvPr id="14" name="TextBox 21"/>
        <xdr:cNvSpPr txBox="1">
          <a:spLocks noChangeArrowheads="1"/>
        </xdr:cNvSpPr>
      </xdr:nvSpPr>
      <xdr:spPr>
        <a:xfrm>
          <a:off x="11868150" y="25079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19050</xdr:rowOff>
    </xdr:from>
    <xdr:ext cx="85725" cy="228600"/>
    <xdr:sp>
      <xdr:nvSpPr>
        <xdr:cNvPr id="15" name="TextBox 22"/>
        <xdr:cNvSpPr txBox="1">
          <a:spLocks noChangeArrowheads="1"/>
        </xdr:cNvSpPr>
      </xdr:nvSpPr>
      <xdr:spPr>
        <a:xfrm>
          <a:off x="11868150" y="25079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19050</xdr:rowOff>
    </xdr:from>
    <xdr:ext cx="85725" cy="228600"/>
    <xdr:sp>
      <xdr:nvSpPr>
        <xdr:cNvPr id="16" name="TextBox 23"/>
        <xdr:cNvSpPr txBox="1">
          <a:spLocks noChangeArrowheads="1"/>
        </xdr:cNvSpPr>
      </xdr:nvSpPr>
      <xdr:spPr>
        <a:xfrm>
          <a:off x="11868150" y="25079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19050</xdr:rowOff>
    </xdr:from>
    <xdr:ext cx="85725" cy="228600"/>
    <xdr:sp>
      <xdr:nvSpPr>
        <xdr:cNvPr id="17" name="TextBox 24"/>
        <xdr:cNvSpPr txBox="1">
          <a:spLocks noChangeArrowheads="1"/>
        </xdr:cNvSpPr>
      </xdr:nvSpPr>
      <xdr:spPr>
        <a:xfrm>
          <a:off x="11868150" y="25079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19050</xdr:rowOff>
    </xdr:from>
    <xdr:ext cx="85725" cy="228600"/>
    <xdr:sp>
      <xdr:nvSpPr>
        <xdr:cNvPr id="18" name="TextBox 25"/>
        <xdr:cNvSpPr txBox="1">
          <a:spLocks noChangeArrowheads="1"/>
        </xdr:cNvSpPr>
      </xdr:nvSpPr>
      <xdr:spPr>
        <a:xfrm>
          <a:off x="11868150" y="25079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19050</xdr:rowOff>
    </xdr:from>
    <xdr:ext cx="85725" cy="228600"/>
    <xdr:sp>
      <xdr:nvSpPr>
        <xdr:cNvPr id="19" name="TextBox 26"/>
        <xdr:cNvSpPr txBox="1">
          <a:spLocks noChangeArrowheads="1"/>
        </xdr:cNvSpPr>
      </xdr:nvSpPr>
      <xdr:spPr>
        <a:xfrm>
          <a:off x="11868150" y="25079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19050</xdr:rowOff>
    </xdr:from>
    <xdr:ext cx="85725" cy="228600"/>
    <xdr:sp>
      <xdr:nvSpPr>
        <xdr:cNvPr id="20" name="TextBox 27"/>
        <xdr:cNvSpPr txBox="1">
          <a:spLocks noChangeArrowheads="1"/>
        </xdr:cNvSpPr>
      </xdr:nvSpPr>
      <xdr:spPr>
        <a:xfrm>
          <a:off x="11868150" y="25079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114300</xdr:rowOff>
    </xdr:from>
    <xdr:ext cx="85725" cy="228600"/>
    <xdr:sp>
      <xdr:nvSpPr>
        <xdr:cNvPr id="21" name="TextBox 28"/>
        <xdr:cNvSpPr txBox="1">
          <a:spLocks noChangeArrowheads="1"/>
        </xdr:cNvSpPr>
      </xdr:nvSpPr>
      <xdr:spPr>
        <a:xfrm>
          <a:off x="5829300" y="25936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114300</xdr:rowOff>
    </xdr:from>
    <xdr:ext cx="85725" cy="228600"/>
    <xdr:sp>
      <xdr:nvSpPr>
        <xdr:cNvPr id="22" name="TextBox 29"/>
        <xdr:cNvSpPr txBox="1">
          <a:spLocks noChangeArrowheads="1"/>
        </xdr:cNvSpPr>
      </xdr:nvSpPr>
      <xdr:spPr>
        <a:xfrm>
          <a:off x="5829300" y="25936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114300</xdr:rowOff>
    </xdr:from>
    <xdr:ext cx="85725" cy="228600"/>
    <xdr:sp>
      <xdr:nvSpPr>
        <xdr:cNvPr id="23" name="TextBox 30"/>
        <xdr:cNvSpPr txBox="1">
          <a:spLocks noChangeArrowheads="1"/>
        </xdr:cNvSpPr>
      </xdr:nvSpPr>
      <xdr:spPr>
        <a:xfrm>
          <a:off x="5829300" y="25936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114300</xdr:rowOff>
    </xdr:from>
    <xdr:ext cx="85725" cy="228600"/>
    <xdr:sp>
      <xdr:nvSpPr>
        <xdr:cNvPr id="24" name="TextBox 31"/>
        <xdr:cNvSpPr txBox="1">
          <a:spLocks noChangeArrowheads="1"/>
        </xdr:cNvSpPr>
      </xdr:nvSpPr>
      <xdr:spPr>
        <a:xfrm>
          <a:off x="5829300" y="25936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L25"/>
  <sheetViews>
    <sheetView showGridLines="0" tabSelected="1" zoomScale="75" zoomScaleNormal="75" workbookViewId="0" topLeftCell="A1">
      <selection activeCell="A1" sqref="A1"/>
    </sheetView>
  </sheetViews>
  <sheetFormatPr defaultColWidth="8.88671875" defaultRowHeight="15"/>
  <cols>
    <col min="1" max="16384" width="8.88671875" style="6" customWidth="1"/>
  </cols>
  <sheetData>
    <row r="1" spans="2:12" ht="19.5" customHeight="1" thickTop="1">
      <c r="B1" s="227"/>
      <c r="C1" s="228"/>
      <c r="D1" s="228"/>
      <c r="E1" s="228"/>
      <c r="F1" s="228"/>
      <c r="G1" s="228"/>
      <c r="H1" s="228"/>
      <c r="I1" s="228"/>
      <c r="J1" s="228"/>
      <c r="K1" s="229"/>
      <c r="L1" s="13"/>
    </row>
    <row r="2" spans="2:12" ht="15">
      <c r="B2" s="230"/>
      <c r="C2" s="231"/>
      <c r="D2" s="231"/>
      <c r="E2" s="231"/>
      <c r="F2" s="231"/>
      <c r="G2" s="231"/>
      <c r="H2" s="231"/>
      <c r="I2" s="231"/>
      <c r="J2" s="231"/>
      <c r="K2" s="232"/>
      <c r="L2" s="13"/>
    </row>
    <row r="3" spans="2:12" ht="18" customHeight="1">
      <c r="B3" s="230"/>
      <c r="C3" s="231"/>
      <c r="D3" s="231"/>
      <c r="E3" s="231"/>
      <c r="F3" s="231"/>
      <c r="G3" s="231"/>
      <c r="H3" s="231"/>
      <c r="I3" s="231"/>
      <c r="J3" s="231"/>
      <c r="K3" s="232"/>
      <c r="L3" s="13"/>
    </row>
    <row r="4" spans="2:12" ht="15">
      <c r="B4" s="230"/>
      <c r="C4" s="231"/>
      <c r="D4" s="231"/>
      <c r="E4" s="231"/>
      <c r="F4" s="231"/>
      <c r="G4" s="231"/>
      <c r="H4" s="231"/>
      <c r="I4" s="231"/>
      <c r="J4" s="231"/>
      <c r="K4" s="232"/>
      <c r="L4" s="13"/>
    </row>
    <row r="5" spans="2:12" ht="15">
      <c r="B5" s="230"/>
      <c r="C5" s="231"/>
      <c r="D5" s="231"/>
      <c r="E5" s="231"/>
      <c r="F5" s="231"/>
      <c r="G5" s="231"/>
      <c r="H5" s="231"/>
      <c r="I5" s="231"/>
      <c r="J5" s="231"/>
      <c r="K5" s="232"/>
      <c r="L5" s="13"/>
    </row>
    <row r="6" spans="2:12" ht="15">
      <c r="B6" s="230"/>
      <c r="C6" s="231"/>
      <c r="D6" s="231"/>
      <c r="E6" s="231"/>
      <c r="F6" s="231"/>
      <c r="G6" s="231"/>
      <c r="H6" s="231"/>
      <c r="I6" s="231"/>
      <c r="J6" s="231"/>
      <c r="K6" s="232"/>
      <c r="L6" s="13"/>
    </row>
    <row r="7" spans="2:12" ht="15">
      <c r="B7" s="230"/>
      <c r="C7" s="231"/>
      <c r="D7" s="231"/>
      <c r="E7" s="231"/>
      <c r="F7" s="231"/>
      <c r="G7" s="231"/>
      <c r="H7" s="231"/>
      <c r="I7" s="231"/>
      <c r="J7" s="231"/>
      <c r="K7" s="232"/>
      <c r="L7" s="13"/>
    </row>
    <row r="8" spans="2:12" ht="15">
      <c r="B8" s="230"/>
      <c r="C8" s="231"/>
      <c r="D8" s="231"/>
      <c r="E8" s="231"/>
      <c r="F8" s="231"/>
      <c r="G8" s="231"/>
      <c r="H8" s="231"/>
      <c r="I8" s="231"/>
      <c r="J8" s="231"/>
      <c r="K8" s="232"/>
      <c r="L8" s="13"/>
    </row>
    <row r="9" spans="2:12" ht="15">
      <c r="B9" s="230"/>
      <c r="C9" s="231"/>
      <c r="D9" s="231"/>
      <c r="E9" s="231"/>
      <c r="F9" s="231"/>
      <c r="G9" s="231"/>
      <c r="H9" s="231"/>
      <c r="I9" s="231"/>
      <c r="J9" s="231"/>
      <c r="K9" s="232"/>
      <c r="L9" s="13"/>
    </row>
    <row r="10" spans="2:12" ht="15">
      <c r="B10" s="230"/>
      <c r="C10" s="231"/>
      <c r="D10" s="231"/>
      <c r="E10" s="231"/>
      <c r="F10" s="231"/>
      <c r="G10" s="231"/>
      <c r="H10" s="231"/>
      <c r="I10" s="231"/>
      <c r="J10" s="231"/>
      <c r="K10" s="232"/>
      <c r="L10" s="13"/>
    </row>
    <row r="11" spans="2:12" ht="15">
      <c r="B11" s="230"/>
      <c r="C11" s="231"/>
      <c r="D11" s="231"/>
      <c r="E11" s="231"/>
      <c r="F11" s="231"/>
      <c r="G11" s="231"/>
      <c r="H11" s="231"/>
      <c r="I11" s="231"/>
      <c r="J11" s="231"/>
      <c r="K11" s="232"/>
      <c r="L11" s="13"/>
    </row>
    <row r="12" spans="2:12" ht="15">
      <c r="B12" s="230"/>
      <c r="C12" s="231"/>
      <c r="D12" s="231"/>
      <c r="E12" s="231"/>
      <c r="F12" s="231"/>
      <c r="G12" s="231"/>
      <c r="H12" s="231"/>
      <c r="I12" s="231"/>
      <c r="J12" s="231"/>
      <c r="K12" s="232"/>
      <c r="L12" s="13"/>
    </row>
    <row r="13" spans="2:12" ht="15">
      <c r="B13" s="230"/>
      <c r="C13" s="231"/>
      <c r="D13" s="231"/>
      <c r="E13" s="231"/>
      <c r="F13" s="231"/>
      <c r="G13" s="231"/>
      <c r="H13" s="231"/>
      <c r="I13" s="231"/>
      <c r="J13" s="231"/>
      <c r="K13" s="232"/>
      <c r="L13" s="13"/>
    </row>
    <row r="14" spans="2:12" ht="15">
      <c r="B14" s="230"/>
      <c r="C14" s="231"/>
      <c r="D14" s="231"/>
      <c r="E14" s="231"/>
      <c r="F14" s="231"/>
      <c r="G14" s="231"/>
      <c r="H14" s="231"/>
      <c r="I14" s="231"/>
      <c r="J14" s="231"/>
      <c r="K14" s="232"/>
      <c r="L14" s="13"/>
    </row>
    <row r="15" spans="2:12" ht="15">
      <c r="B15" s="230"/>
      <c r="C15" s="231"/>
      <c r="D15" s="231"/>
      <c r="E15" s="231"/>
      <c r="F15" s="231"/>
      <c r="G15" s="231"/>
      <c r="H15" s="231"/>
      <c r="I15" s="231"/>
      <c r="J15" s="231"/>
      <c r="K15" s="232"/>
      <c r="L15" s="13"/>
    </row>
    <row r="16" spans="2:12" ht="15">
      <c r="B16" s="230"/>
      <c r="C16" s="231"/>
      <c r="D16" s="231"/>
      <c r="E16" s="231"/>
      <c r="F16" s="231"/>
      <c r="G16" s="231"/>
      <c r="H16" s="231"/>
      <c r="I16" s="231"/>
      <c r="J16" s="231"/>
      <c r="K16" s="232"/>
      <c r="L16" s="13"/>
    </row>
    <row r="17" spans="2:12" ht="15">
      <c r="B17" s="230"/>
      <c r="C17" s="231"/>
      <c r="D17" s="231"/>
      <c r="E17" s="231"/>
      <c r="F17" s="231"/>
      <c r="G17" s="231"/>
      <c r="H17" s="231"/>
      <c r="I17" s="231"/>
      <c r="J17" s="231"/>
      <c r="K17" s="232"/>
      <c r="L17" s="13"/>
    </row>
    <row r="18" spans="2:12" ht="15">
      <c r="B18" s="230"/>
      <c r="C18" s="231"/>
      <c r="D18" s="231"/>
      <c r="E18" s="231"/>
      <c r="F18" s="231"/>
      <c r="G18" s="231"/>
      <c r="H18" s="231"/>
      <c r="I18" s="231"/>
      <c r="J18" s="231"/>
      <c r="K18" s="232"/>
      <c r="L18" s="13"/>
    </row>
    <row r="19" spans="2:12" ht="15">
      <c r="B19" s="230"/>
      <c r="C19" s="231"/>
      <c r="D19" s="231"/>
      <c r="E19" s="231"/>
      <c r="F19" s="231"/>
      <c r="G19" s="231"/>
      <c r="H19" s="231"/>
      <c r="I19" s="231"/>
      <c r="J19" s="231"/>
      <c r="K19" s="232"/>
      <c r="L19" s="13"/>
    </row>
    <row r="20" spans="2:12" ht="15">
      <c r="B20" s="230"/>
      <c r="C20" s="231"/>
      <c r="D20" s="231"/>
      <c r="E20" s="231"/>
      <c r="F20" s="231"/>
      <c r="G20" s="231"/>
      <c r="H20" s="231"/>
      <c r="I20" s="231"/>
      <c r="J20" s="231"/>
      <c r="K20" s="232"/>
      <c r="L20" s="13"/>
    </row>
    <row r="21" spans="2:12" ht="15">
      <c r="B21" s="230"/>
      <c r="C21" s="231"/>
      <c r="D21" s="231"/>
      <c r="E21" s="231"/>
      <c r="F21" s="231"/>
      <c r="G21" s="231"/>
      <c r="H21" s="231"/>
      <c r="I21" s="231"/>
      <c r="J21" s="231"/>
      <c r="K21" s="232"/>
      <c r="L21" s="13"/>
    </row>
    <row r="22" spans="2:12" ht="15">
      <c r="B22" s="230"/>
      <c r="C22" s="231"/>
      <c r="D22" s="231"/>
      <c r="E22" s="231"/>
      <c r="F22" s="231"/>
      <c r="G22" s="231"/>
      <c r="H22" s="231"/>
      <c r="I22" s="231"/>
      <c r="J22" s="231"/>
      <c r="K22" s="232"/>
      <c r="L22" s="13"/>
    </row>
    <row r="23" spans="2:12" ht="15">
      <c r="B23" s="230"/>
      <c r="C23" s="231"/>
      <c r="D23" s="231"/>
      <c r="E23" s="231"/>
      <c r="F23" s="231"/>
      <c r="G23" s="231"/>
      <c r="H23" s="231"/>
      <c r="I23" s="231"/>
      <c r="J23" s="231"/>
      <c r="K23" s="232"/>
      <c r="L23" s="13"/>
    </row>
    <row r="24" spans="2:12" ht="15.75" thickBot="1">
      <c r="B24" s="233"/>
      <c r="C24" s="234"/>
      <c r="D24" s="234"/>
      <c r="E24" s="234"/>
      <c r="F24" s="234"/>
      <c r="G24" s="234"/>
      <c r="H24" s="234"/>
      <c r="I24" s="234"/>
      <c r="J24" s="235"/>
      <c r="K24" s="236"/>
      <c r="L24" s="13"/>
    </row>
    <row r="25" ht="15.75" thickTop="1">
      <c r="A25" s="6" t="s">
        <v>751</v>
      </c>
    </row>
  </sheetData>
  <sheetProtection password="CF38" sheet="1" objects="1" scenarios="1"/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C538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6.4453125" style="52" customWidth="1"/>
    <col min="2" max="2" width="36.6640625" style="14" customWidth="1"/>
    <col min="3" max="3" width="10.10546875" style="14" customWidth="1"/>
    <col min="4" max="12" width="7.77734375" style="14" customWidth="1"/>
    <col min="13" max="16384" width="9.6640625" style="14" customWidth="1"/>
  </cols>
  <sheetData>
    <row r="1" spans="1:14" ht="16.5" thickBot="1">
      <c r="A1" s="156" t="s">
        <v>141</v>
      </c>
      <c r="B1" s="5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.75" thickTop="1">
      <c r="A2" s="62"/>
      <c r="B2" s="63"/>
      <c r="C2" s="64"/>
      <c r="D2" s="65"/>
      <c r="E2" s="66"/>
      <c r="F2" s="64"/>
      <c r="G2" s="67"/>
      <c r="H2" s="68" t="s">
        <v>293</v>
      </c>
      <c r="I2" s="69"/>
      <c r="J2" s="70"/>
      <c r="K2" s="68" t="s">
        <v>294</v>
      </c>
      <c r="L2" s="70"/>
      <c r="M2" s="70"/>
      <c r="N2" s="13"/>
    </row>
    <row r="3" spans="1:14" ht="15">
      <c r="A3" s="71"/>
      <c r="B3" s="72"/>
      <c r="C3" s="73" t="s">
        <v>142</v>
      </c>
      <c r="D3" s="74" t="s">
        <v>295</v>
      </c>
      <c r="E3" s="74" t="s">
        <v>296</v>
      </c>
      <c r="F3" s="74" t="s">
        <v>297</v>
      </c>
      <c r="G3" s="75" t="s">
        <v>298</v>
      </c>
      <c r="H3" s="75" t="s">
        <v>295</v>
      </c>
      <c r="I3" s="75" t="s">
        <v>296</v>
      </c>
      <c r="J3" s="75" t="s">
        <v>297</v>
      </c>
      <c r="K3" s="75" t="s">
        <v>295</v>
      </c>
      <c r="L3" s="75" t="s">
        <v>296</v>
      </c>
      <c r="M3" s="75" t="s">
        <v>297</v>
      </c>
      <c r="N3" s="13"/>
    </row>
    <row r="4" spans="1:14" ht="15" thickBot="1">
      <c r="A4" s="76"/>
      <c r="B4" s="77" t="s">
        <v>167</v>
      </c>
      <c r="C4" s="78" t="s">
        <v>299</v>
      </c>
      <c r="D4" s="79" t="s">
        <v>300</v>
      </c>
      <c r="E4" s="79" t="s">
        <v>300</v>
      </c>
      <c r="F4" s="79" t="s">
        <v>300</v>
      </c>
      <c r="G4" s="80" t="s">
        <v>301</v>
      </c>
      <c r="H4" s="80" t="s">
        <v>301</v>
      </c>
      <c r="I4" s="80" t="s">
        <v>301</v>
      </c>
      <c r="J4" s="80" t="s">
        <v>301</v>
      </c>
      <c r="K4" s="80" t="s">
        <v>301</v>
      </c>
      <c r="L4" s="80" t="s">
        <v>301</v>
      </c>
      <c r="M4" s="80" t="s">
        <v>301</v>
      </c>
      <c r="N4" s="13"/>
    </row>
    <row r="5" spans="1:14" ht="15" thickTop="1">
      <c r="A5" s="58"/>
      <c r="B5" s="59"/>
      <c r="C5" s="60"/>
      <c r="D5" s="60"/>
      <c r="E5" s="60"/>
      <c r="F5" s="60"/>
      <c r="G5" s="60"/>
      <c r="H5" s="60"/>
      <c r="I5" s="60"/>
      <c r="J5" s="61"/>
      <c r="K5" s="61"/>
      <c r="L5" s="61"/>
      <c r="M5" s="61"/>
      <c r="N5" s="13"/>
    </row>
    <row r="6" spans="1:14" ht="15">
      <c r="A6" s="51" t="s">
        <v>182</v>
      </c>
      <c r="B6" s="16"/>
      <c r="C6" s="15"/>
      <c r="G6" s="4"/>
      <c r="H6" s="4"/>
      <c r="I6" s="4"/>
      <c r="J6" s="4"/>
      <c r="K6" s="4"/>
      <c r="L6" s="4"/>
      <c r="M6" s="4"/>
      <c r="N6" s="13"/>
    </row>
    <row r="7" spans="1:14" ht="15">
      <c r="A7" s="163">
        <v>1</v>
      </c>
      <c r="B7" s="17" t="str">
        <f aca="true" t="shared" si="0" ref="B7:B26">VLOOKUP(A7,Mach_Name,2)</f>
        <v>COMBINE</v>
      </c>
      <c r="C7" s="10">
        <f aca="true" t="shared" si="1" ref="C7:C26">VLOOKUP(A7,Mach_Name,5)</f>
        <v>109273.9875</v>
      </c>
      <c r="D7" s="32">
        <f aca="true" t="shared" si="2" ref="D7:D26">ROUND(SUM(VLOOKUP(A7,Mach_Name,24),VLOOKUP(A7,Mach_Name,25),VLOOKUP(A7,Mach_Name,26)),2)</f>
        <v>27.65</v>
      </c>
      <c r="E7" s="32">
        <f aca="true" t="shared" si="3" ref="E7:E26">ROUND(SUM(VLOOKUP(A7,Mach_Name,20),VLOOKUP(A7,Mach_Name,21),VLOOKUP(A7,Mach_Name,22),VLOOKUP(A7,Mach_Name,23)),2)</f>
        <v>65.08</v>
      </c>
      <c r="F7" s="32">
        <f>D7+E7</f>
        <v>92.72999999999999</v>
      </c>
      <c r="G7" s="33">
        <f aca="true" t="shared" si="4" ref="G7:G16">ROUND(IF(VLOOKUP(A7,Mach_Name,9)="-","-",(1/((VLOOKUP(A7,Mach_Name,8)*VLOOKUP(A7,Mach_Name,9)*VLOOKUP(A7,Mach_Name,13))/8.25))),2)</f>
        <v>0.33</v>
      </c>
      <c r="H7" s="174" t="s">
        <v>184</v>
      </c>
      <c r="I7" s="174" t="s">
        <v>184</v>
      </c>
      <c r="J7" s="174" t="s">
        <v>184</v>
      </c>
      <c r="K7" s="34">
        <f aca="true" t="shared" si="5" ref="K7:K16">ROUND(IF(G7="-","-",D7*G7),2)</f>
        <v>9.12</v>
      </c>
      <c r="L7" s="34">
        <f aca="true" t="shared" si="6" ref="L7:L16">ROUND(IF(G7="-","-",E7*G7),2)</f>
        <v>21.48</v>
      </c>
      <c r="M7" s="34">
        <f aca="true" t="shared" si="7" ref="M7:M15">IF(G7="-","-",K7+L7)</f>
        <v>30.6</v>
      </c>
      <c r="N7" s="13"/>
    </row>
    <row r="8" spans="1:14" ht="15">
      <c r="A8" s="163">
        <v>2</v>
      </c>
      <c r="B8" s="17" t="str">
        <f t="shared" si="0"/>
        <v>COMBINE LARGE</v>
      </c>
      <c r="C8" s="10">
        <f t="shared" si="1"/>
        <v>143154.55</v>
      </c>
      <c r="D8" s="32">
        <f t="shared" si="2"/>
        <v>36.23</v>
      </c>
      <c r="E8" s="32">
        <f t="shared" si="3"/>
        <v>85.25</v>
      </c>
      <c r="F8" s="32">
        <f aca="true" t="shared" si="8" ref="F8:F24">D8+E8</f>
        <v>121.47999999999999</v>
      </c>
      <c r="G8" s="33">
        <f t="shared" si="4"/>
        <v>0.25</v>
      </c>
      <c r="H8" s="174" t="s">
        <v>184</v>
      </c>
      <c r="I8" s="174" t="s">
        <v>184</v>
      </c>
      <c r="J8" s="174" t="s">
        <v>184</v>
      </c>
      <c r="K8" s="34">
        <f t="shared" si="5"/>
        <v>9.06</v>
      </c>
      <c r="L8" s="34">
        <f t="shared" si="6"/>
        <v>21.31</v>
      </c>
      <c r="M8" s="34">
        <f t="shared" si="7"/>
        <v>30.369999999999997</v>
      </c>
      <c r="N8" s="13"/>
    </row>
    <row r="9" spans="1:14" ht="15">
      <c r="A9" s="163">
        <v>3</v>
      </c>
      <c r="B9" s="17" t="str">
        <f t="shared" si="0"/>
        <v>COMBINE LARGE W/ HEADER</v>
      </c>
      <c r="C9" s="10">
        <f t="shared" si="1"/>
        <v>165366.5</v>
      </c>
      <c r="D9" s="32">
        <f t="shared" si="2"/>
        <v>41.85</v>
      </c>
      <c r="E9" s="32">
        <f t="shared" si="3"/>
        <v>98.48</v>
      </c>
      <c r="F9" s="32">
        <f t="shared" si="8"/>
        <v>140.33</v>
      </c>
      <c r="G9" s="33">
        <f t="shared" si="4"/>
        <v>0.25</v>
      </c>
      <c r="H9" s="174" t="s">
        <v>184</v>
      </c>
      <c r="I9" s="174" t="s">
        <v>184</v>
      </c>
      <c r="J9" s="174" t="s">
        <v>184</v>
      </c>
      <c r="K9" s="34">
        <f t="shared" si="5"/>
        <v>10.46</v>
      </c>
      <c r="L9" s="34">
        <f t="shared" si="6"/>
        <v>24.62</v>
      </c>
      <c r="M9" s="34">
        <f t="shared" si="7"/>
        <v>35.08</v>
      </c>
      <c r="N9" s="13"/>
    </row>
    <row r="10" spans="1:14" ht="15">
      <c r="A10" s="163">
        <v>4</v>
      </c>
      <c r="B10" s="17" t="str">
        <f t="shared" si="0"/>
        <v>COMBINE W/ HEADER</v>
      </c>
      <c r="C10" s="10">
        <f t="shared" si="1"/>
        <v>128012.2625</v>
      </c>
      <c r="D10" s="32">
        <f t="shared" si="2"/>
        <v>32.4</v>
      </c>
      <c r="E10" s="32">
        <f t="shared" si="3"/>
        <v>76.24</v>
      </c>
      <c r="F10" s="32">
        <f t="shared" si="8"/>
        <v>108.63999999999999</v>
      </c>
      <c r="G10" s="33">
        <f t="shared" si="4"/>
        <v>0.33</v>
      </c>
      <c r="H10" s="174" t="s">
        <v>184</v>
      </c>
      <c r="I10" s="174" t="s">
        <v>184</v>
      </c>
      <c r="J10" s="174" t="s">
        <v>184</v>
      </c>
      <c r="K10" s="34">
        <f t="shared" si="5"/>
        <v>10.69</v>
      </c>
      <c r="L10" s="34">
        <f t="shared" si="6"/>
        <v>25.16</v>
      </c>
      <c r="M10" s="34">
        <f t="shared" si="7"/>
        <v>35.85</v>
      </c>
      <c r="N10" s="13"/>
    </row>
    <row r="11" spans="1:14" ht="15">
      <c r="A11" s="163">
        <v>5</v>
      </c>
      <c r="B11" s="17" t="str">
        <f t="shared" si="0"/>
        <v>COTTON PICKER 2-ROW</v>
      </c>
      <c r="C11" s="10">
        <f t="shared" si="1"/>
        <v>119955.64576000001</v>
      </c>
      <c r="D11" s="32">
        <f t="shared" si="2"/>
        <v>50.25</v>
      </c>
      <c r="E11" s="32">
        <f t="shared" si="3"/>
        <v>59.68</v>
      </c>
      <c r="F11" s="32">
        <f t="shared" si="8"/>
        <v>109.93</v>
      </c>
      <c r="G11" s="33">
        <f t="shared" si="4"/>
        <v>0.76</v>
      </c>
      <c r="H11" s="174" t="s">
        <v>184</v>
      </c>
      <c r="I11" s="174" t="s">
        <v>184</v>
      </c>
      <c r="J11" s="174" t="s">
        <v>184</v>
      </c>
      <c r="K11" s="34">
        <f t="shared" si="5"/>
        <v>38.19</v>
      </c>
      <c r="L11" s="34">
        <f t="shared" si="6"/>
        <v>45.36</v>
      </c>
      <c r="M11" s="34">
        <f t="shared" si="7"/>
        <v>83.55</v>
      </c>
      <c r="N11" s="13"/>
    </row>
    <row r="12" spans="1:14" ht="15">
      <c r="A12" s="163">
        <v>6</v>
      </c>
      <c r="B12" s="17" t="str">
        <f t="shared" si="0"/>
        <v>COTTON PICKER 4-ROW</v>
      </c>
      <c r="C12" s="10">
        <f t="shared" si="1"/>
        <v>194111.8945</v>
      </c>
      <c r="D12" s="32">
        <f t="shared" si="2"/>
        <v>81.31</v>
      </c>
      <c r="E12" s="32">
        <f t="shared" si="3"/>
        <v>96.57</v>
      </c>
      <c r="F12" s="32">
        <f t="shared" si="8"/>
        <v>177.88</v>
      </c>
      <c r="G12" s="33">
        <f t="shared" si="4"/>
        <v>0.38</v>
      </c>
      <c r="H12" s="174" t="s">
        <v>184</v>
      </c>
      <c r="I12" s="174" t="s">
        <v>184</v>
      </c>
      <c r="J12" s="174" t="s">
        <v>184</v>
      </c>
      <c r="K12" s="34">
        <f t="shared" si="5"/>
        <v>30.9</v>
      </c>
      <c r="L12" s="34">
        <f t="shared" si="6"/>
        <v>36.7</v>
      </c>
      <c r="M12" s="34">
        <f t="shared" si="7"/>
        <v>67.6</v>
      </c>
      <c r="N12" s="13"/>
    </row>
    <row r="13" spans="1:14" ht="15">
      <c r="A13" s="163">
        <v>6.1</v>
      </c>
      <c r="B13" s="17" t="str">
        <f t="shared" si="0"/>
        <v>COTTON FINGER STRIPPER 4-ROW</v>
      </c>
      <c r="C13" s="10">
        <f>VLOOKUP(A13,Mach_Name,5)</f>
        <v>114142.025</v>
      </c>
      <c r="D13" s="32">
        <f>ROUND(SUM(VLOOKUP(A13,Mach_Name,24),VLOOKUP(A13,Mach_Name,25),VLOOKUP(A13,Mach_Name,26)),2)</f>
        <v>47.81</v>
      </c>
      <c r="E13" s="32">
        <f>ROUND(SUM(VLOOKUP(A13,Mach_Name,20),VLOOKUP(A13,Mach_Name,21),VLOOKUP(A13,Mach_Name,22),VLOOKUP(A13,Mach_Name,23)),2)</f>
        <v>56.79</v>
      </c>
      <c r="F13" s="32">
        <f>D13+E13</f>
        <v>104.6</v>
      </c>
      <c r="G13" s="33">
        <f>ROUND(IF(VLOOKUP(A13,Mach_Name,9)="-","-",(1/((VLOOKUP(A13,Mach_Name,8)*VLOOKUP(A13,Mach_Name,9)*VLOOKUP(A13,Mach_Name,13))/8.25))),2)</f>
        <v>0.23</v>
      </c>
      <c r="H13" s="174" t="s">
        <v>184</v>
      </c>
      <c r="I13" s="174" t="s">
        <v>184</v>
      </c>
      <c r="J13" s="174" t="s">
        <v>184</v>
      </c>
      <c r="K13" s="34">
        <f>ROUND(IF(G13="-","-",D13*G13),2)</f>
        <v>11</v>
      </c>
      <c r="L13" s="34">
        <f>ROUND(IF(G13="-","-",E13*G13),2)</f>
        <v>13.06</v>
      </c>
      <c r="M13" s="34">
        <f>IF(G13="-","-",K13+L13)</f>
        <v>24.060000000000002</v>
      </c>
      <c r="N13" s="13"/>
    </row>
    <row r="14" spans="1:14" ht="15">
      <c r="A14" s="163">
        <v>7</v>
      </c>
      <c r="B14" s="17" t="str">
        <f t="shared" si="0"/>
        <v>HIBOY</v>
      </c>
      <c r="C14" s="10">
        <f t="shared" si="1"/>
        <v>69619.41391999999</v>
      </c>
      <c r="D14" s="32">
        <f t="shared" si="2"/>
        <v>25.79</v>
      </c>
      <c r="E14" s="32">
        <f t="shared" si="3"/>
        <v>57.36</v>
      </c>
      <c r="F14" s="32">
        <f t="shared" si="8"/>
        <v>83.15</v>
      </c>
      <c r="G14" s="33">
        <f t="shared" si="4"/>
        <v>0.06</v>
      </c>
      <c r="H14" s="174" t="s">
        <v>184</v>
      </c>
      <c r="I14" s="174" t="s">
        <v>184</v>
      </c>
      <c r="J14" s="174" t="s">
        <v>184</v>
      </c>
      <c r="K14" s="34">
        <f t="shared" si="5"/>
        <v>1.55</v>
      </c>
      <c r="L14" s="34">
        <f t="shared" si="6"/>
        <v>3.44</v>
      </c>
      <c r="M14" s="34">
        <f t="shared" si="7"/>
        <v>4.99</v>
      </c>
      <c r="N14" s="13"/>
    </row>
    <row r="15" spans="1:14" ht="15">
      <c r="A15" s="163">
        <v>8</v>
      </c>
      <c r="B15" s="17" t="str">
        <f t="shared" si="0"/>
        <v>TOBACCO COMBINE 1-ROW</v>
      </c>
      <c r="C15" s="10">
        <f t="shared" si="1"/>
        <v>57216.5</v>
      </c>
      <c r="D15" s="32">
        <f t="shared" si="2"/>
        <v>12.86</v>
      </c>
      <c r="E15" s="32">
        <f t="shared" si="3"/>
        <v>35.19</v>
      </c>
      <c r="F15" s="32">
        <f t="shared" si="8"/>
        <v>48.05</v>
      </c>
      <c r="G15" s="33">
        <f t="shared" si="4"/>
        <v>1.56</v>
      </c>
      <c r="H15" s="174" t="s">
        <v>184</v>
      </c>
      <c r="I15" s="174" t="s">
        <v>184</v>
      </c>
      <c r="J15" s="174" t="s">
        <v>184</v>
      </c>
      <c r="K15" s="34">
        <f t="shared" si="5"/>
        <v>20.06</v>
      </c>
      <c r="L15" s="34">
        <f t="shared" si="6"/>
        <v>54.9</v>
      </c>
      <c r="M15" s="34">
        <f t="shared" si="7"/>
        <v>74.96</v>
      </c>
      <c r="N15" s="13"/>
    </row>
    <row r="16" spans="1:14" ht="15">
      <c r="A16" s="163">
        <v>9</v>
      </c>
      <c r="B16" s="17" t="str">
        <f t="shared" si="0"/>
        <v>TOBACCO COMBINE 2-ROW</v>
      </c>
      <c r="C16" s="10">
        <f t="shared" si="1"/>
        <v>78022.5</v>
      </c>
      <c r="D16" s="32">
        <f t="shared" si="2"/>
        <v>17.54</v>
      </c>
      <c r="E16" s="32">
        <f t="shared" si="3"/>
        <v>47.99</v>
      </c>
      <c r="F16" s="32">
        <f t="shared" si="8"/>
        <v>65.53</v>
      </c>
      <c r="G16" s="33">
        <f t="shared" si="4"/>
        <v>1.04</v>
      </c>
      <c r="H16" s="174" t="s">
        <v>184</v>
      </c>
      <c r="I16" s="174" t="s">
        <v>184</v>
      </c>
      <c r="J16" s="174" t="s">
        <v>184</v>
      </c>
      <c r="K16" s="34">
        <f t="shared" si="5"/>
        <v>18.24</v>
      </c>
      <c r="L16" s="34">
        <f t="shared" si="6"/>
        <v>49.91</v>
      </c>
      <c r="M16" s="34">
        <f>IF(G16="-","-",K16+L16)</f>
        <v>68.14999999999999</v>
      </c>
      <c r="N16" s="13"/>
    </row>
    <row r="17" spans="1:14" ht="15">
      <c r="A17" s="163">
        <v>10</v>
      </c>
      <c r="B17" s="17" t="str">
        <f t="shared" si="0"/>
        <v>TRACTOR 50-60 HP (1)</v>
      </c>
      <c r="C17" s="10">
        <f t="shared" si="1"/>
        <v>19694.142295</v>
      </c>
      <c r="D17" s="32">
        <f t="shared" si="2"/>
        <v>4.77</v>
      </c>
      <c r="E17" s="32">
        <f t="shared" si="3"/>
        <v>5.1</v>
      </c>
      <c r="F17" s="32">
        <f t="shared" si="8"/>
        <v>9.87</v>
      </c>
      <c r="G17" s="174" t="s">
        <v>184</v>
      </c>
      <c r="H17" s="174" t="s">
        <v>184</v>
      </c>
      <c r="I17" s="174" t="s">
        <v>184</v>
      </c>
      <c r="J17" s="174" t="s">
        <v>184</v>
      </c>
      <c r="K17" s="174" t="s">
        <v>184</v>
      </c>
      <c r="L17" s="174" t="s">
        <v>184</v>
      </c>
      <c r="M17" s="174" t="s">
        <v>184</v>
      </c>
      <c r="N17" s="13"/>
    </row>
    <row r="18" spans="1:14" ht="15">
      <c r="A18" s="163">
        <v>11</v>
      </c>
      <c r="B18" s="17" t="str">
        <f t="shared" si="0"/>
        <v>TRACTOR 70-80 HP (2)</v>
      </c>
      <c r="C18" s="10">
        <f t="shared" si="1"/>
        <v>25424.835180000002</v>
      </c>
      <c r="D18" s="32">
        <f t="shared" si="2"/>
        <v>6.89</v>
      </c>
      <c r="E18" s="32">
        <f t="shared" si="3"/>
        <v>6.58</v>
      </c>
      <c r="F18" s="32">
        <f t="shared" si="8"/>
        <v>13.469999999999999</v>
      </c>
      <c r="G18" s="174" t="s">
        <v>184</v>
      </c>
      <c r="H18" s="174" t="s">
        <v>184</v>
      </c>
      <c r="I18" s="174" t="s">
        <v>184</v>
      </c>
      <c r="J18" s="174" t="s">
        <v>184</v>
      </c>
      <c r="K18" s="174" t="s">
        <v>184</v>
      </c>
      <c r="L18" s="174" t="s">
        <v>184</v>
      </c>
      <c r="M18" s="174" t="s">
        <v>184</v>
      </c>
      <c r="N18" s="13"/>
    </row>
    <row r="19" spans="1:14" ht="15">
      <c r="A19" s="163">
        <v>12</v>
      </c>
      <c r="B19" s="17" t="str">
        <f t="shared" si="0"/>
        <v>TRACTOR 95-105 HP (3)</v>
      </c>
      <c r="C19" s="10">
        <f t="shared" si="1"/>
        <v>44423.9</v>
      </c>
      <c r="D19" s="32">
        <f t="shared" si="2"/>
        <v>10.11</v>
      </c>
      <c r="E19" s="32">
        <f t="shared" si="3"/>
        <v>9.58</v>
      </c>
      <c r="F19" s="32">
        <f t="shared" si="8"/>
        <v>19.689999999999998</v>
      </c>
      <c r="G19" s="174" t="s">
        <v>184</v>
      </c>
      <c r="H19" s="174" t="s">
        <v>184</v>
      </c>
      <c r="I19" s="174" t="s">
        <v>184</v>
      </c>
      <c r="J19" s="174" t="s">
        <v>184</v>
      </c>
      <c r="K19" s="174" t="s">
        <v>184</v>
      </c>
      <c r="L19" s="174" t="s">
        <v>184</v>
      </c>
      <c r="M19" s="174" t="s">
        <v>184</v>
      </c>
      <c r="N19" s="13"/>
    </row>
    <row r="20" spans="1:14" ht="15">
      <c r="A20" s="163">
        <v>13</v>
      </c>
      <c r="B20" s="17" t="str">
        <f t="shared" si="0"/>
        <v>TRACTOR 115-125 HP (4)</v>
      </c>
      <c r="C20" s="10">
        <f t="shared" si="1"/>
        <v>54844.925</v>
      </c>
      <c r="D20" s="32">
        <f t="shared" si="2"/>
        <v>12.23</v>
      </c>
      <c r="E20" s="32">
        <f t="shared" si="3"/>
        <v>11.83</v>
      </c>
      <c r="F20" s="32">
        <f t="shared" si="8"/>
        <v>24.060000000000002</v>
      </c>
      <c r="G20" s="174" t="s">
        <v>184</v>
      </c>
      <c r="H20" s="174" t="s">
        <v>184</v>
      </c>
      <c r="I20" s="174" t="s">
        <v>184</v>
      </c>
      <c r="J20" s="174" t="s">
        <v>184</v>
      </c>
      <c r="K20" s="174" t="s">
        <v>184</v>
      </c>
      <c r="L20" s="174" t="s">
        <v>184</v>
      </c>
      <c r="M20" s="174" t="s">
        <v>184</v>
      </c>
      <c r="N20" s="13"/>
    </row>
    <row r="21" spans="1:14" ht="15">
      <c r="A21" s="163">
        <v>14</v>
      </c>
      <c r="B21" s="17" t="str">
        <f t="shared" si="0"/>
        <v>TRACTOR 135-145 HP (5)</v>
      </c>
      <c r="C21" s="10">
        <f t="shared" si="1"/>
        <v>64067.287500000006</v>
      </c>
      <c r="D21" s="32">
        <f t="shared" si="2"/>
        <v>14.27</v>
      </c>
      <c r="E21" s="32">
        <f t="shared" si="3"/>
        <v>13.82</v>
      </c>
      <c r="F21" s="32">
        <f t="shared" si="8"/>
        <v>28.09</v>
      </c>
      <c r="G21" s="174" t="s">
        <v>184</v>
      </c>
      <c r="H21" s="174" t="s">
        <v>184</v>
      </c>
      <c r="I21" s="174" t="s">
        <v>184</v>
      </c>
      <c r="J21" s="174" t="s">
        <v>184</v>
      </c>
      <c r="K21" s="174" t="s">
        <v>184</v>
      </c>
      <c r="L21" s="174" t="s">
        <v>184</v>
      </c>
      <c r="M21" s="174" t="s">
        <v>184</v>
      </c>
      <c r="N21" s="13"/>
    </row>
    <row r="22" spans="1:14" ht="15">
      <c r="A22" s="163">
        <v>15</v>
      </c>
      <c r="B22" s="17" t="str">
        <f t="shared" si="0"/>
        <v>TRACTOR 155-165 HP (6)</v>
      </c>
      <c r="C22" s="10">
        <f t="shared" si="1"/>
        <v>75234.41875</v>
      </c>
      <c r="D22" s="32">
        <f t="shared" si="2"/>
        <v>16.45</v>
      </c>
      <c r="E22" s="32">
        <f t="shared" si="3"/>
        <v>16.23</v>
      </c>
      <c r="F22" s="32">
        <f t="shared" si="8"/>
        <v>32.68</v>
      </c>
      <c r="G22" s="174" t="s">
        <v>184</v>
      </c>
      <c r="H22" s="174" t="s">
        <v>184</v>
      </c>
      <c r="I22" s="174" t="s">
        <v>184</v>
      </c>
      <c r="J22" s="174" t="s">
        <v>184</v>
      </c>
      <c r="K22" s="174" t="s">
        <v>184</v>
      </c>
      <c r="L22" s="174" t="s">
        <v>184</v>
      </c>
      <c r="M22" s="174" t="s">
        <v>184</v>
      </c>
      <c r="N22" s="13"/>
    </row>
    <row r="23" spans="1:14" ht="15">
      <c r="A23" s="163">
        <v>16</v>
      </c>
      <c r="B23" s="17" t="str">
        <f t="shared" si="0"/>
        <v>TRACTOR 175-185 HP (7)</v>
      </c>
      <c r="C23" s="10">
        <f t="shared" si="1"/>
        <v>95281.27115500001</v>
      </c>
      <c r="D23" s="32">
        <f t="shared" si="2"/>
        <v>19.2</v>
      </c>
      <c r="E23" s="32">
        <f t="shared" si="3"/>
        <v>20.55</v>
      </c>
      <c r="F23" s="32">
        <f t="shared" si="8"/>
        <v>39.75</v>
      </c>
      <c r="G23" s="174" t="s">
        <v>184</v>
      </c>
      <c r="H23" s="174" t="s">
        <v>184</v>
      </c>
      <c r="I23" s="174" t="s">
        <v>184</v>
      </c>
      <c r="J23" s="174" t="s">
        <v>184</v>
      </c>
      <c r="K23" s="174" t="s">
        <v>184</v>
      </c>
      <c r="L23" s="174" t="s">
        <v>184</v>
      </c>
      <c r="M23" s="174" t="s">
        <v>184</v>
      </c>
      <c r="N23" s="13"/>
    </row>
    <row r="24" spans="1:14" ht="15">
      <c r="A24" s="163">
        <v>17</v>
      </c>
      <c r="B24" s="17" t="str">
        <f t="shared" si="0"/>
        <v>TRACTOR 195-205 HP (8)</v>
      </c>
      <c r="C24" s="10">
        <f t="shared" si="1"/>
        <v>106167.25</v>
      </c>
      <c r="D24" s="32">
        <f t="shared" si="2"/>
        <v>21.36</v>
      </c>
      <c r="E24" s="32">
        <f t="shared" si="3"/>
        <v>22.9</v>
      </c>
      <c r="F24" s="32">
        <f t="shared" si="8"/>
        <v>44.26</v>
      </c>
      <c r="G24" s="174" t="s">
        <v>184</v>
      </c>
      <c r="H24" s="174" t="s">
        <v>184</v>
      </c>
      <c r="I24" s="174" t="s">
        <v>184</v>
      </c>
      <c r="J24" s="174" t="s">
        <v>184</v>
      </c>
      <c r="K24" s="174" t="s">
        <v>184</v>
      </c>
      <c r="L24" s="174" t="s">
        <v>184</v>
      </c>
      <c r="M24" s="174" t="s">
        <v>184</v>
      </c>
      <c r="N24" s="13"/>
    </row>
    <row r="25" spans="1:14" ht="15">
      <c r="A25" s="163">
        <v>17.1</v>
      </c>
      <c r="B25" s="17" t="str">
        <f t="shared" si="0"/>
        <v>VEGETABLE PICKER  4-ROW</v>
      </c>
      <c r="C25" s="10">
        <f t="shared" si="1"/>
        <v>145642</v>
      </c>
      <c r="D25" s="32">
        <f t="shared" si="2"/>
        <v>36.86</v>
      </c>
      <c r="E25" s="32">
        <f t="shared" si="3"/>
        <v>86.74</v>
      </c>
      <c r="F25" s="32">
        <f>D25+E25</f>
        <v>123.6</v>
      </c>
      <c r="G25" s="33">
        <f>ROUND(IF(VLOOKUP(A25,Mach_Name,9)="-","-",(1/((VLOOKUP(A25,Mach_Name,8)*VLOOKUP(A25,Mach_Name,9)*VLOOKUP(A25,Mach_Name,13))/8.25))),2)</f>
        <v>0.25</v>
      </c>
      <c r="H25" s="174" t="s">
        <v>184</v>
      </c>
      <c r="I25" s="174" t="s">
        <v>184</v>
      </c>
      <c r="J25" s="174" t="s">
        <v>184</v>
      </c>
      <c r="K25" s="34">
        <f>ROUND(IF(G25="-","-",D25*G25),2)</f>
        <v>9.22</v>
      </c>
      <c r="L25" s="34">
        <f>ROUND(IF(G25="-","-",E25*G25),2)</f>
        <v>21.69</v>
      </c>
      <c r="M25" s="34">
        <f>IF(G25="-","-",K25+L25)</f>
        <v>30.910000000000004</v>
      </c>
      <c r="N25" s="13"/>
    </row>
    <row r="26" spans="1:14" ht="15">
      <c r="A26" s="163">
        <v>17.2</v>
      </c>
      <c r="B26" s="17" t="str">
        <f t="shared" si="0"/>
        <v>VEGETABLE PICKER  1-ROW</v>
      </c>
      <c r="C26" s="10">
        <f t="shared" si="1"/>
        <v>24967.2</v>
      </c>
      <c r="D26" s="32">
        <f t="shared" si="2"/>
        <v>8.03</v>
      </c>
      <c r="E26" s="32">
        <f t="shared" si="3"/>
        <v>13.75</v>
      </c>
      <c r="F26" s="32">
        <f>D26+E26</f>
        <v>21.78</v>
      </c>
      <c r="G26" s="33">
        <f>ROUND(IF(VLOOKUP(A26,Mach_Name,9)="-","-",(1/((VLOOKUP(A26,Mach_Name,8)*VLOOKUP(A26,Mach_Name,9)*VLOOKUP(A26,Mach_Name,13))/8.25))),2)</f>
        <v>0.79</v>
      </c>
      <c r="H26" s="174" t="s">
        <v>184</v>
      </c>
      <c r="I26" s="174" t="s">
        <v>184</v>
      </c>
      <c r="J26" s="174" t="s">
        <v>184</v>
      </c>
      <c r="K26" s="34">
        <f>ROUND(IF(G26="-","-",D26*G26),2)</f>
        <v>6.34</v>
      </c>
      <c r="L26" s="34">
        <f>ROUND(IF(G26="-","-",E26*G26),2)</f>
        <v>10.86</v>
      </c>
      <c r="M26" s="34">
        <f>IF(G26="-","-",K26+L26)</f>
        <v>17.2</v>
      </c>
      <c r="N26" s="13"/>
    </row>
    <row r="27" spans="1:14" ht="15">
      <c r="A27" s="18"/>
      <c r="B27" s="21"/>
      <c r="C27" s="35"/>
      <c r="D27" s="32"/>
      <c r="E27" s="36"/>
      <c r="F27" s="32"/>
      <c r="G27" s="34"/>
      <c r="H27" s="34"/>
      <c r="I27" s="37"/>
      <c r="J27" s="34"/>
      <c r="K27" s="34"/>
      <c r="L27" s="34"/>
      <c r="M27" s="34"/>
      <c r="N27" s="12"/>
    </row>
    <row r="28" spans="1:14" ht="15">
      <c r="A28" s="51" t="s">
        <v>193</v>
      </c>
      <c r="B28" s="21"/>
      <c r="C28" s="10"/>
      <c r="D28" s="32"/>
      <c r="E28" s="32"/>
      <c r="F28" s="32"/>
      <c r="G28" s="34"/>
      <c r="H28" s="34"/>
      <c r="I28" s="37"/>
      <c r="J28" s="34"/>
      <c r="K28" s="34"/>
      <c r="L28" s="34"/>
      <c r="M28" s="34"/>
      <c r="N28" s="13"/>
    </row>
    <row r="29" spans="1:14" ht="15">
      <c r="A29" s="163">
        <v>18</v>
      </c>
      <c r="B29" s="17" t="str">
        <f aca="true" t="shared" si="9" ref="B29:B61">VLOOKUP(A29,Mach_Name,2)</f>
        <v>4-BOTTOM FLIP PLOW</v>
      </c>
      <c r="C29" s="10">
        <f aca="true" t="shared" si="10" ref="C29:C61">VLOOKUP(A29,Mach_Name,5)</f>
        <v>4954.8150000000005</v>
      </c>
      <c r="D29" s="32">
        <f aca="true" t="shared" si="11" ref="D29:D61">ROUND(SUM(VLOOKUP(A29,Mach_Name,24)),2)</f>
        <v>3.92</v>
      </c>
      <c r="E29" s="32">
        <f aca="true" t="shared" si="12" ref="E29:E61">ROUND(SUM(VLOOKUP(A29,Mach_Name,20),VLOOKUP(A29,Mach_Name,21),VLOOKUP(A29,Mach_Name,22),VLOOKUP(A29,Mach_Name,23)),2)</f>
        <v>3.06</v>
      </c>
      <c r="F29" s="32">
        <f aca="true" t="shared" si="13" ref="F29:F94">D29+E29</f>
        <v>6.98</v>
      </c>
      <c r="G29" s="33">
        <f aca="true" t="shared" si="14" ref="G29:G61">ROUND(IF(VLOOKUP(A29,Mach_Name,9)="-","-",(1/((VLOOKUP(A29,Mach_Name,8)*VLOOKUP(A29,Mach_Name,9)*VLOOKUP(A29,Mach_Name,13))/8.25))),2)</f>
        <v>0.25</v>
      </c>
      <c r="H29" s="33">
        <f>ROUND(G29*D29,2)</f>
        <v>0.98</v>
      </c>
      <c r="I29" s="38">
        <f>ROUND(G29*E29,2)</f>
        <v>0.77</v>
      </c>
      <c r="J29" s="34">
        <f>H29+I29</f>
        <v>1.75</v>
      </c>
      <c r="K29" s="34">
        <f aca="true" t="shared" si="15" ref="K29:K61">ROUND(IF(VLOOKUP(A29,Mach_Name,7)="-",VLOOKUP(A29,Mach_Cost,8),(VLOOKUP(VLOOKUP(A29,Mach_Name,7),Mach_Cost,4)+VLOOKUP(A29,Mach_Cost,4))*VLOOKUP(A29,Mach_Cost,7)),2)</f>
        <v>2.7</v>
      </c>
      <c r="L29" s="34">
        <f aca="true" t="shared" si="16" ref="L29:L61">ROUND(IF(VLOOKUP(A29,Mach_Name,7)="-",VLOOKUP(A29,Mach_Cost,9),(VLOOKUP(VLOOKUP(A29,Mach_Name,7),Mach_Cost,5)+VLOOKUP(A29,Mach_Cost,5))*VLOOKUP(A29,Mach_Cost,7)),2)</f>
        <v>2.41</v>
      </c>
      <c r="M29" s="34">
        <f>K29+L29</f>
        <v>5.11</v>
      </c>
      <c r="N29" s="13"/>
    </row>
    <row r="30" spans="1:14" ht="15">
      <c r="A30" s="163">
        <v>19</v>
      </c>
      <c r="B30" s="17" t="str">
        <f t="shared" si="9"/>
        <v>5-BOTTOM PLOW</v>
      </c>
      <c r="C30" s="10">
        <f t="shared" si="10"/>
        <v>7900.821</v>
      </c>
      <c r="D30" s="32">
        <f t="shared" si="11"/>
        <v>6.24</v>
      </c>
      <c r="E30" s="32">
        <f t="shared" si="12"/>
        <v>4.88</v>
      </c>
      <c r="F30" s="32">
        <f t="shared" si="13"/>
        <v>11.120000000000001</v>
      </c>
      <c r="G30" s="33">
        <f t="shared" si="14"/>
        <v>0.2</v>
      </c>
      <c r="H30" s="33">
        <f aca="true" t="shared" si="17" ref="H30:H95">ROUND(G30*D30,2)</f>
        <v>1.25</v>
      </c>
      <c r="I30" s="38">
        <f aca="true" t="shared" si="18" ref="I30:I95">ROUND(G30*E30,2)</f>
        <v>0.98</v>
      </c>
      <c r="J30" s="34">
        <f aca="true" t="shared" si="19" ref="J30:J95">H30+I30</f>
        <v>2.23</v>
      </c>
      <c r="K30" s="34">
        <f t="shared" si="15"/>
        <v>3.27</v>
      </c>
      <c r="L30" s="34">
        <f t="shared" si="16"/>
        <v>2.89</v>
      </c>
      <c r="M30" s="34">
        <f>K30+L30</f>
        <v>6.16</v>
      </c>
      <c r="N30" s="13"/>
    </row>
    <row r="31" spans="1:14" ht="15">
      <c r="A31" s="163">
        <v>20</v>
      </c>
      <c r="B31" s="17" t="str">
        <f t="shared" si="9"/>
        <v>BALE WAGON</v>
      </c>
      <c r="C31" s="10">
        <f t="shared" si="10"/>
        <v>5095.87659</v>
      </c>
      <c r="D31" s="32">
        <f t="shared" si="11"/>
        <v>1.99</v>
      </c>
      <c r="E31" s="32">
        <f t="shared" si="12"/>
        <v>4.64</v>
      </c>
      <c r="F31" s="32">
        <f t="shared" si="13"/>
        <v>6.63</v>
      </c>
      <c r="G31" s="33">
        <f t="shared" si="14"/>
        <v>0.17</v>
      </c>
      <c r="H31" s="33">
        <f t="shared" si="17"/>
        <v>0.34</v>
      </c>
      <c r="I31" s="38">
        <f t="shared" si="18"/>
        <v>0.79</v>
      </c>
      <c r="J31" s="34">
        <f t="shared" si="19"/>
        <v>1.1300000000000001</v>
      </c>
      <c r="K31" s="34">
        <f t="shared" si="15"/>
        <v>1.15</v>
      </c>
      <c r="L31" s="34">
        <f t="shared" si="16"/>
        <v>1.66</v>
      </c>
      <c r="M31" s="34">
        <f aca="true" t="shared" si="20" ref="M31:M96">K31+L31</f>
        <v>2.8099999999999996</v>
      </c>
      <c r="N31" s="13"/>
    </row>
    <row r="32" spans="1:14" ht="15">
      <c r="A32" s="163">
        <v>21</v>
      </c>
      <c r="B32" s="17" t="str">
        <f t="shared" si="9"/>
        <v>CHISEL PLOW 12'</v>
      </c>
      <c r="C32" s="10">
        <f t="shared" si="10"/>
        <v>5738.26905</v>
      </c>
      <c r="D32" s="32">
        <f t="shared" si="11"/>
        <v>0.96</v>
      </c>
      <c r="E32" s="32">
        <f t="shared" si="12"/>
        <v>5.91</v>
      </c>
      <c r="F32" s="32">
        <f t="shared" si="13"/>
        <v>6.87</v>
      </c>
      <c r="G32" s="33">
        <f t="shared" si="14"/>
        <v>0.2</v>
      </c>
      <c r="H32" s="33">
        <f t="shared" si="17"/>
        <v>0.19</v>
      </c>
      <c r="I32" s="38">
        <f t="shared" si="18"/>
        <v>1.18</v>
      </c>
      <c r="J32" s="34">
        <f t="shared" si="19"/>
        <v>1.3699999999999999</v>
      </c>
      <c r="K32" s="34">
        <f t="shared" si="15"/>
        <v>2.21</v>
      </c>
      <c r="L32" s="34">
        <f t="shared" si="16"/>
        <v>3.1</v>
      </c>
      <c r="M32" s="34">
        <f t="shared" si="20"/>
        <v>5.3100000000000005</v>
      </c>
      <c r="N32" s="13"/>
    </row>
    <row r="33" spans="1:14" ht="15">
      <c r="A33" s="163">
        <v>22</v>
      </c>
      <c r="B33" s="17" t="str">
        <f t="shared" si="9"/>
        <v>CHISEL PLOW 14'</v>
      </c>
      <c r="C33" s="10">
        <f t="shared" si="10"/>
        <v>6685.03269</v>
      </c>
      <c r="D33" s="32">
        <f t="shared" si="11"/>
        <v>1.12</v>
      </c>
      <c r="E33" s="32">
        <f t="shared" si="12"/>
        <v>6.89</v>
      </c>
      <c r="F33" s="32">
        <f t="shared" si="13"/>
        <v>8.01</v>
      </c>
      <c r="G33" s="33">
        <f t="shared" si="14"/>
        <v>0.17</v>
      </c>
      <c r="H33" s="33">
        <f t="shared" si="17"/>
        <v>0.19</v>
      </c>
      <c r="I33" s="38">
        <f t="shared" si="18"/>
        <v>1.17</v>
      </c>
      <c r="J33" s="34">
        <f t="shared" si="19"/>
        <v>1.3599999999999999</v>
      </c>
      <c r="K33" s="34">
        <f t="shared" si="15"/>
        <v>1.91</v>
      </c>
      <c r="L33" s="34">
        <f t="shared" si="16"/>
        <v>2.8</v>
      </c>
      <c r="M33" s="34">
        <f t="shared" si="20"/>
        <v>4.71</v>
      </c>
      <c r="N33" s="13"/>
    </row>
    <row r="34" spans="1:14" ht="15">
      <c r="A34" s="163">
        <v>23</v>
      </c>
      <c r="B34" s="17" t="str">
        <f t="shared" si="9"/>
        <v>CHISEL PLOW 18'</v>
      </c>
      <c r="C34" s="10">
        <f t="shared" si="10"/>
        <v>10241.38476</v>
      </c>
      <c r="D34" s="32">
        <f t="shared" si="11"/>
        <v>1.71</v>
      </c>
      <c r="E34" s="32">
        <f t="shared" si="12"/>
        <v>10.55</v>
      </c>
      <c r="F34" s="32">
        <f t="shared" si="13"/>
        <v>12.260000000000002</v>
      </c>
      <c r="G34" s="33">
        <f t="shared" si="14"/>
        <v>0.12</v>
      </c>
      <c r="H34" s="33">
        <f t="shared" si="17"/>
        <v>0.21</v>
      </c>
      <c r="I34" s="38">
        <f t="shared" si="18"/>
        <v>1.27</v>
      </c>
      <c r="J34" s="34">
        <f t="shared" si="19"/>
        <v>1.48</v>
      </c>
      <c r="K34" s="34">
        <f t="shared" si="15"/>
        <v>1.67</v>
      </c>
      <c r="L34" s="34">
        <f t="shared" si="16"/>
        <v>2.69</v>
      </c>
      <c r="M34" s="34">
        <f t="shared" si="20"/>
        <v>4.359999999999999</v>
      </c>
      <c r="N34" s="13"/>
    </row>
    <row r="35" spans="1:14" ht="15">
      <c r="A35" s="163">
        <v>24</v>
      </c>
      <c r="B35" s="17" t="str">
        <f t="shared" si="9"/>
        <v>COTTON TRAILER</v>
      </c>
      <c r="C35" s="10">
        <f t="shared" si="10"/>
        <v>5471.154</v>
      </c>
      <c r="D35" s="32">
        <f t="shared" si="11"/>
        <v>2.88</v>
      </c>
      <c r="E35" s="32">
        <f t="shared" si="12"/>
        <v>4.5</v>
      </c>
      <c r="F35" s="32">
        <f t="shared" si="13"/>
        <v>7.38</v>
      </c>
      <c r="G35" s="33">
        <f t="shared" si="14"/>
        <v>0.34</v>
      </c>
      <c r="H35" s="33">
        <f t="shared" si="17"/>
        <v>0.98</v>
      </c>
      <c r="I35" s="38">
        <f t="shared" si="18"/>
        <v>1.53</v>
      </c>
      <c r="J35" s="34">
        <f t="shared" si="19"/>
        <v>2.51</v>
      </c>
      <c r="K35" s="34">
        <f t="shared" si="15"/>
        <v>2.6</v>
      </c>
      <c r="L35" s="34">
        <f t="shared" si="16"/>
        <v>3.26</v>
      </c>
      <c r="M35" s="34">
        <f t="shared" si="20"/>
        <v>5.859999999999999</v>
      </c>
      <c r="N35" s="13"/>
    </row>
    <row r="36" spans="1:14" ht="15">
      <c r="A36" s="163">
        <v>25</v>
      </c>
      <c r="B36" s="17" t="str">
        <f t="shared" si="9"/>
        <v>CULTIPACKER</v>
      </c>
      <c r="C36" s="10">
        <f t="shared" si="10"/>
        <v>2349.9449999999997</v>
      </c>
      <c r="D36" s="32">
        <f t="shared" si="11"/>
        <v>0.31</v>
      </c>
      <c r="E36" s="32">
        <f t="shared" si="12"/>
        <v>3.71</v>
      </c>
      <c r="F36" s="32">
        <f t="shared" si="13"/>
        <v>4.02</v>
      </c>
      <c r="G36" s="33">
        <f t="shared" si="14"/>
        <v>0.2</v>
      </c>
      <c r="H36" s="33">
        <f t="shared" si="17"/>
        <v>0.06</v>
      </c>
      <c r="I36" s="38">
        <f t="shared" si="18"/>
        <v>0.74</v>
      </c>
      <c r="J36" s="34">
        <f t="shared" si="19"/>
        <v>0.8</v>
      </c>
      <c r="K36" s="34">
        <f t="shared" si="15"/>
        <v>1.44</v>
      </c>
      <c r="L36" s="34">
        <f t="shared" si="16"/>
        <v>2.06</v>
      </c>
      <c r="M36" s="34">
        <f t="shared" si="20"/>
        <v>3.5</v>
      </c>
      <c r="N36" s="13"/>
    </row>
    <row r="37" spans="1:14" ht="15">
      <c r="A37" s="163">
        <v>26</v>
      </c>
      <c r="B37" s="17" t="str">
        <f t="shared" si="9"/>
        <v>CULTIVATOR 1-ROW</v>
      </c>
      <c r="C37" s="10">
        <f t="shared" si="10"/>
        <v>940.905</v>
      </c>
      <c r="D37" s="32">
        <f t="shared" si="11"/>
        <v>0.2</v>
      </c>
      <c r="E37" s="32">
        <f t="shared" si="12"/>
        <v>1.28</v>
      </c>
      <c r="F37" s="32">
        <f t="shared" si="13"/>
        <v>1.48</v>
      </c>
      <c r="G37" s="33">
        <f t="shared" si="14"/>
        <v>1.18</v>
      </c>
      <c r="H37" s="33">
        <f t="shared" si="17"/>
        <v>0.24</v>
      </c>
      <c r="I37" s="38">
        <f t="shared" si="18"/>
        <v>1.51</v>
      </c>
      <c r="J37" s="34">
        <f t="shared" si="19"/>
        <v>1.75</v>
      </c>
      <c r="K37" s="34">
        <f t="shared" si="15"/>
        <v>5.86</v>
      </c>
      <c r="L37" s="34">
        <f t="shared" si="16"/>
        <v>7.53</v>
      </c>
      <c r="M37" s="34">
        <f t="shared" si="20"/>
        <v>13.39</v>
      </c>
      <c r="N37" s="13"/>
    </row>
    <row r="38" spans="1:14" ht="15">
      <c r="A38" s="163">
        <v>27</v>
      </c>
      <c r="B38" s="17" t="str">
        <f t="shared" si="9"/>
        <v>CULTIVATOR 2-ROW</v>
      </c>
      <c r="C38" s="10">
        <f t="shared" si="10"/>
        <v>2012.0535</v>
      </c>
      <c r="D38" s="32">
        <f t="shared" si="11"/>
        <v>0.43</v>
      </c>
      <c r="E38" s="32">
        <f t="shared" si="12"/>
        <v>2.73</v>
      </c>
      <c r="F38" s="32">
        <f t="shared" si="13"/>
        <v>3.16</v>
      </c>
      <c r="G38" s="33">
        <f t="shared" si="14"/>
        <v>0.56</v>
      </c>
      <c r="H38" s="33">
        <f t="shared" si="17"/>
        <v>0.24</v>
      </c>
      <c r="I38" s="38">
        <f t="shared" si="18"/>
        <v>1.53</v>
      </c>
      <c r="J38" s="34">
        <f t="shared" si="19"/>
        <v>1.77</v>
      </c>
      <c r="K38" s="34">
        <f t="shared" si="15"/>
        <v>2.91</v>
      </c>
      <c r="L38" s="34">
        <f t="shared" si="16"/>
        <v>4.38</v>
      </c>
      <c r="M38" s="34">
        <f t="shared" si="20"/>
        <v>7.29</v>
      </c>
      <c r="N38" s="13"/>
    </row>
    <row r="39" spans="1:14" ht="15">
      <c r="A39" s="163">
        <v>28</v>
      </c>
      <c r="B39" s="17" t="str">
        <f t="shared" si="9"/>
        <v>CULTIVATOR 4-ROW</v>
      </c>
      <c r="C39" s="10">
        <f t="shared" si="10"/>
        <v>3397.455</v>
      </c>
      <c r="D39" s="32">
        <f t="shared" si="11"/>
        <v>0.9</v>
      </c>
      <c r="E39" s="32">
        <f t="shared" si="12"/>
        <v>3.74</v>
      </c>
      <c r="F39" s="32">
        <f t="shared" si="13"/>
        <v>4.640000000000001</v>
      </c>
      <c r="G39" s="33">
        <f t="shared" si="14"/>
        <v>0.23</v>
      </c>
      <c r="H39" s="33">
        <f t="shared" si="17"/>
        <v>0.21</v>
      </c>
      <c r="I39" s="38">
        <f t="shared" si="18"/>
        <v>0.86</v>
      </c>
      <c r="J39" s="34">
        <f t="shared" si="19"/>
        <v>1.07</v>
      </c>
      <c r="K39" s="34">
        <f t="shared" si="15"/>
        <v>1.79</v>
      </c>
      <c r="L39" s="34">
        <f t="shared" si="16"/>
        <v>2.37</v>
      </c>
      <c r="M39" s="34">
        <f t="shared" si="20"/>
        <v>4.16</v>
      </c>
      <c r="N39" s="13"/>
    </row>
    <row r="40" spans="1:14" ht="15">
      <c r="A40" s="163">
        <v>29</v>
      </c>
      <c r="B40" s="17" t="str">
        <f t="shared" si="9"/>
        <v>CULTIVATOR 6-ROW</v>
      </c>
      <c r="C40" s="10">
        <f t="shared" si="10"/>
        <v>4528.395</v>
      </c>
      <c r="D40" s="32">
        <f t="shared" si="11"/>
        <v>1.44</v>
      </c>
      <c r="E40" s="32">
        <f t="shared" si="12"/>
        <v>3.99</v>
      </c>
      <c r="F40" s="32">
        <f t="shared" si="13"/>
        <v>5.43</v>
      </c>
      <c r="G40" s="33">
        <f t="shared" si="14"/>
        <v>0.17</v>
      </c>
      <c r="H40" s="33">
        <f t="shared" si="17"/>
        <v>0.24</v>
      </c>
      <c r="I40" s="38">
        <f t="shared" si="18"/>
        <v>0.68</v>
      </c>
      <c r="J40" s="34">
        <f t="shared" si="19"/>
        <v>0.92</v>
      </c>
      <c r="K40" s="34">
        <f t="shared" si="15"/>
        <v>1.42</v>
      </c>
      <c r="L40" s="34">
        <f t="shared" si="16"/>
        <v>1.8</v>
      </c>
      <c r="M40" s="34">
        <f t="shared" si="20"/>
        <v>3.2199999999999998</v>
      </c>
      <c r="N40" s="13"/>
    </row>
    <row r="41" spans="1:14" ht="15">
      <c r="A41" s="163">
        <v>30</v>
      </c>
      <c r="B41" s="17" t="str">
        <f t="shared" si="9"/>
        <v>CULTIVATOR W/ HERB.&amp;INSEC. 6-ROW</v>
      </c>
      <c r="C41" s="10">
        <f t="shared" si="10"/>
        <v>5677.875</v>
      </c>
      <c r="D41" s="32">
        <f t="shared" si="11"/>
        <v>1.63</v>
      </c>
      <c r="E41" s="32">
        <f t="shared" si="12"/>
        <v>7.71</v>
      </c>
      <c r="F41" s="32">
        <f t="shared" si="13"/>
        <v>9.34</v>
      </c>
      <c r="G41" s="33">
        <f t="shared" si="14"/>
        <v>0.17</v>
      </c>
      <c r="H41" s="33">
        <f t="shared" si="17"/>
        <v>0.28</v>
      </c>
      <c r="I41" s="38">
        <f t="shared" si="18"/>
        <v>1.31</v>
      </c>
      <c r="J41" s="34">
        <f t="shared" si="19"/>
        <v>1.59</v>
      </c>
      <c r="K41" s="34">
        <f t="shared" si="15"/>
        <v>1.45</v>
      </c>
      <c r="L41" s="34">
        <f t="shared" si="16"/>
        <v>2.43</v>
      </c>
      <c r="M41" s="34">
        <f t="shared" si="20"/>
        <v>3.88</v>
      </c>
      <c r="N41" s="13"/>
    </row>
    <row r="42" spans="1:14" ht="15">
      <c r="A42" s="163">
        <v>31</v>
      </c>
      <c r="B42" s="17" t="str">
        <f t="shared" si="9"/>
        <v>CULTIVATOR W/ HERBICIDE 6-ROW</v>
      </c>
      <c r="C42" s="10">
        <f t="shared" si="10"/>
        <v>5163.389999999999</v>
      </c>
      <c r="D42" s="32">
        <f t="shared" si="11"/>
        <v>1.48</v>
      </c>
      <c r="E42" s="32">
        <f t="shared" si="12"/>
        <v>7.02</v>
      </c>
      <c r="F42" s="32">
        <f t="shared" si="13"/>
        <v>8.5</v>
      </c>
      <c r="G42" s="33">
        <f t="shared" si="14"/>
        <v>0.17</v>
      </c>
      <c r="H42" s="33">
        <f t="shared" si="17"/>
        <v>0.25</v>
      </c>
      <c r="I42" s="38">
        <f t="shared" si="18"/>
        <v>1.19</v>
      </c>
      <c r="J42" s="34">
        <f t="shared" si="19"/>
        <v>1.44</v>
      </c>
      <c r="K42" s="34">
        <f t="shared" si="15"/>
        <v>1.42</v>
      </c>
      <c r="L42" s="34">
        <f t="shared" si="16"/>
        <v>2.31</v>
      </c>
      <c r="M42" s="34">
        <f t="shared" si="20"/>
        <v>3.73</v>
      </c>
      <c r="N42" s="13"/>
    </row>
    <row r="43" spans="1:14" ht="15">
      <c r="A43" s="163">
        <v>32</v>
      </c>
      <c r="B43" s="17" t="str">
        <f t="shared" si="9"/>
        <v>CULTIVATOR W/ INSECTICIDE 6-ROW</v>
      </c>
      <c r="C43" s="10">
        <f t="shared" si="10"/>
        <v>5163.389999999999</v>
      </c>
      <c r="D43" s="32">
        <f t="shared" si="11"/>
        <v>1.48</v>
      </c>
      <c r="E43" s="32">
        <f t="shared" si="12"/>
        <v>7.02</v>
      </c>
      <c r="F43" s="32">
        <f t="shared" si="13"/>
        <v>8.5</v>
      </c>
      <c r="G43" s="33">
        <f t="shared" si="14"/>
        <v>0.17</v>
      </c>
      <c r="H43" s="33">
        <f t="shared" si="17"/>
        <v>0.25</v>
      </c>
      <c r="I43" s="38">
        <f t="shared" si="18"/>
        <v>1.19</v>
      </c>
      <c r="J43" s="34">
        <f t="shared" si="19"/>
        <v>1.44</v>
      </c>
      <c r="K43" s="34">
        <f t="shared" si="15"/>
        <v>1.42</v>
      </c>
      <c r="L43" s="34">
        <f t="shared" si="16"/>
        <v>2.31</v>
      </c>
      <c r="M43" s="34">
        <f t="shared" si="20"/>
        <v>3.73</v>
      </c>
      <c r="N43" s="13"/>
    </row>
    <row r="44" spans="1:14" ht="15">
      <c r="A44" s="163">
        <v>33</v>
      </c>
      <c r="B44" s="17" t="str">
        <f t="shared" si="9"/>
        <v>CULTIVATOR W/ SPRAYER 6-ROW</v>
      </c>
      <c r="C44" s="10">
        <f t="shared" si="10"/>
        <v>5163.389999999999</v>
      </c>
      <c r="D44" s="32">
        <f t="shared" si="11"/>
        <v>1.48</v>
      </c>
      <c r="E44" s="32">
        <f t="shared" si="12"/>
        <v>7.02</v>
      </c>
      <c r="F44" s="32">
        <f t="shared" si="13"/>
        <v>8.5</v>
      </c>
      <c r="G44" s="33">
        <f t="shared" si="14"/>
        <v>0.17</v>
      </c>
      <c r="H44" s="33">
        <f t="shared" si="17"/>
        <v>0.25</v>
      </c>
      <c r="I44" s="38">
        <f t="shared" si="18"/>
        <v>1.19</v>
      </c>
      <c r="J44" s="34">
        <f t="shared" si="19"/>
        <v>1.44</v>
      </c>
      <c r="K44" s="34">
        <f t="shared" si="15"/>
        <v>1.42</v>
      </c>
      <c r="L44" s="34">
        <f t="shared" si="16"/>
        <v>2.31</v>
      </c>
      <c r="M44" s="34">
        <f t="shared" si="20"/>
        <v>3.73</v>
      </c>
      <c r="N44" s="13"/>
    </row>
    <row r="45" spans="1:14" ht="15">
      <c r="A45" s="163">
        <v>34</v>
      </c>
      <c r="B45" s="17" t="str">
        <f t="shared" si="9"/>
        <v>DIGGER INVERTER 2-ROW</v>
      </c>
      <c r="C45" s="10">
        <f t="shared" si="10"/>
        <v>6448.8197</v>
      </c>
      <c r="D45" s="245">
        <f t="shared" si="11"/>
        <v>5</v>
      </c>
      <c r="E45" s="245">
        <f t="shared" si="12"/>
        <v>8.71</v>
      </c>
      <c r="F45" s="245">
        <f t="shared" si="13"/>
        <v>13.71</v>
      </c>
      <c r="G45" s="246">
        <f t="shared" si="14"/>
        <v>0.92</v>
      </c>
      <c r="H45" s="246">
        <f t="shared" si="17"/>
        <v>4.6</v>
      </c>
      <c r="I45" s="38">
        <f t="shared" si="18"/>
        <v>8.01</v>
      </c>
      <c r="J45" s="38">
        <f t="shared" si="19"/>
        <v>12.61</v>
      </c>
      <c r="K45" s="38">
        <f t="shared" si="15"/>
        <v>13.9</v>
      </c>
      <c r="L45" s="38">
        <f t="shared" si="16"/>
        <v>16.83</v>
      </c>
      <c r="M45" s="38">
        <f t="shared" si="20"/>
        <v>30.729999999999997</v>
      </c>
      <c r="N45" s="13"/>
    </row>
    <row r="46" spans="1:14" ht="15">
      <c r="A46" s="163">
        <v>34.1</v>
      </c>
      <c r="B46" s="17" t="str">
        <f t="shared" si="9"/>
        <v>DIGGER INVERTER 6-ROW</v>
      </c>
      <c r="C46" s="10">
        <f>VLOOKUP(A46,Mach_Name,5)</f>
        <v>15650.85</v>
      </c>
      <c r="D46" s="245">
        <f>ROUND(SUM(VLOOKUP(A46,Mach_Name,24)),2)</f>
        <v>12.13</v>
      </c>
      <c r="E46" s="245">
        <f>ROUND(SUM(VLOOKUP(A46,Mach_Name,20),VLOOKUP(A46,Mach_Name,21),VLOOKUP(A46,Mach_Name,22),VLOOKUP(A46,Mach_Name,23)),2)</f>
        <v>21.14</v>
      </c>
      <c r="F46" s="245">
        <f>D46+E46</f>
        <v>33.27</v>
      </c>
      <c r="G46" s="246">
        <f>ROUND(IF(VLOOKUP(A46,Mach_Name,9)="-","-",(1/((VLOOKUP(A46,Mach_Name,8)*VLOOKUP(A46,Mach_Name,9)*VLOOKUP(A46,Mach_Name,13))/8.25))),2)</f>
        <v>0.34</v>
      </c>
      <c r="H46" s="246">
        <f>ROUND(G46*D46,2)</f>
        <v>4.12</v>
      </c>
      <c r="I46" s="38">
        <f>ROUND(G46*E46,2)</f>
        <v>7.19</v>
      </c>
      <c r="J46" s="38">
        <f>H46+I46</f>
        <v>11.31</v>
      </c>
      <c r="K46" s="38">
        <f>ROUND(IF(VLOOKUP(A46,Mach_Name,7)="-",VLOOKUP(A46,Mach_Cost,8),(VLOOKUP(VLOOKUP(A46,Mach_Name,7),Mach_Cost,4)+VLOOKUP(A46,Mach_Cost,4))*VLOOKUP(A46,Mach_Cost,7)),2)</f>
        <v>8.98</v>
      </c>
      <c r="L46" s="38">
        <f>ROUND(IF(VLOOKUP(A46,Mach_Name,7)="-",VLOOKUP(A46,Mach_Cost,9),(VLOOKUP(VLOOKUP(A46,Mach_Name,7),Mach_Cost,5)+VLOOKUP(A46,Mach_Cost,5))*VLOOKUP(A46,Mach_Cost,7)),2)</f>
        <v>11.89</v>
      </c>
      <c r="M46" s="38">
        <f>K46+L46</f>
        <v>20.87</v>
      </c>
      <c r="N46" s="13"/>
    </row>
    <row r="47" spans="1:14" ht="15">
      <c r="A47" s="163">
        <v>35</v>
      </c>
      <c r="B47" s="17" t="str">
        <f t="shared" si="9"/>
        <v>DISK W/ SPRAYER 16'</v>
      </c>
      <c r="C47" s="10">
        <f t="shared" si="10"/>
        <v>12815.775000000001</v>
      </c>
      <c r="D47" s="32">
        <f t="shared" si="11"/>
        <v>2.14</v>
      </c>
      <c r="E47" s="32">
        <f t="shared" si="12"/>
        <v>13.2</v>
      </c>
      <c r="F47" s="32">
        <f t="shared" si="13"/>
        <v>15.34</v>
      </c>
      <c r="G47" s="33">
        <f t="shared" si="14"/>
        <v>0.15</v>
      </c>
      <c r="H47" s="33">
        <f t="shared" si="17"/>
        <v>0.32</v>
      </c>
      <c r="I47" s="38">
        <f t="shared" si="18"/>
        <v>1.98</v>
      </c>
      <c r="J47" s="34">
        <f t="shared" si="19"/>
        <v>2.3</v>
      </c>
      <c r="K47" s="34">
        <f t="shared" si="15"/>
        <v>1.84</v>
      </c>
      <c r="L47" s="34">
        <f t="shared" si="16"/>
        <v>3.42</v>
      </c>
      <c r="M47" s="34">
        <f t="shared" si="20"/>
        <v>5.26</v>
      </c>
      <c r="N47" s="13"/>
    </row>
    <row r="48" spans="1:14" ht="15">
      <c r="A48" s="163">
        <v>36</v>
      </c>
      <c r="B48" s="17" t="str">
        <f t="shared" si="9"/>
        <v>DISK W/ SPRAYER 21'</v>
      </c>
      <c r="C48" s="10">
        <f t="shared" si="10"/>
        <v>15749.73</v>
      </c>
      <c r="D48" s="32">
        <f t="shared" si="11"/>
        <v>2.63</v>
      </c>
      <c r="E48" s="32">
        <f t="shared" si="12"/>
        <v>16.22</v>
      </c>
      <c r="F48" s="32">
        <f t="shared" si="13"/>
        <v>18.849999999999998</v>
      </c>
      <c r="G48" s="33">
        <f t="shared" si="14"/>
        <v>0.12</v>
      </c>
      <c r="H48" s="33">
        <f t="shared" si="17"/>
        <v>0.32</v>
      </c>
      <c r="I48" s="38">
        <f t="shared" si="18"/>
        <v>1.95</v>
      </c>
      <c r="J48" s="34">
        <f t="shared" si="19"/>
        <v>2.27</v>
      </c>
      <c r="K48" s="34">
        <f t="shared" si="15"/>
        <v>1.78</v>
      </c>
      <c r="L48" s="34">
        <f t="shared" si="16"/>
        <v>3.37</v>
      </c>
      <c r="M48" s="34">
        <f t="shared" si="20"/>
        <v>5.15</v>
      </c>
      <c r="N48" s="13"/>
    </row>
    <row r="49" spans="1:14" ht="15">
      <c r="A49" s="163">
        <v>37</v>
      </c>
      <c r="B49" s="17" t="str">
        <f t="shared" si="9"/>
        <v>FERTILIZER SPREADER</v>
      </c>
      <c r="C49" s="10">
        <f t="shared" si="10"/>
        <v>10703.373749999999</v>
      </c>
      <c r="D49" s="32">
        <f t="shared" si="11"/>
        <v>6.15</v>
      </c>
      <c r="E49" s="32">
        <f t="shared" si="12"/>
        <v>29.22</v>
      </c>
      <c r="F49" s="32">
        <f t="shared" si="13"/>
        <v>35.37</v>
      </c>
      <c r="G49" s="33">
        <f t="shared" si="14"/>
        <v>0.12</v>
      </c>
      <c r="H49" s="33">
        <f t="shared" si="17"/>
        <v>0.74</v>
      </c>
      <c r="I49" s="38">
        <f t="shared" si="18"/>
        <v>3.51</v>
      </c>
      <c r="J49" s="34">
        <f t="shared" si="19"/>
        <v>4.25</v>
      </c>
      <c r="K49" s="34">
        <f t="shared" si="15"/>
        <v>1.31</v>
      </c>
      <c r="L49" s="34">
        <f t="shared" si="16"/>
        <v>4.12</v>
      </c>
      <c r="M49" s="34">
        <f t="shared" si="20"/>
        <v>5.43</v>
      </c>
      <c r="N49" s="13"/>
    </row>
    <row r="50" spans="1:14" ht="15">
      <c r="A50" s="163">
        <v>38</v>
      </c>
      <c r="B50" s="17" t="str">
        <f t="shared" si="9"/>
        <v>FUMIGATION UNIT</v>
      </c>
      <c r="C50" s="10">
        <f t="shared" si="10"/>
        <v>1534.4425</v>
      </c>
      <c r="D50" s="32">
        <f t="shared" si="11"/>
        <v>1.05</v>
      </c>
      <c r="E50" s="32">
        <f t="shared" si="12"/>
        <v>4.68</v>
      </c>
      <c r="F50" s="32">
        <f t="shared" si="13"/>
        <v>5.7299999999999995</v>
      </c>
      <c r="G50" s="33">
        <f t="shared" si="14"/>
        <v>0.43</v>
      </c>
      <c r="H50" s="33">
        <f t="shared" si="17"/>
        <v>0.45</v>
      </c>
      <c r="I50" s="38">
        <f t="shared" si="18"/>
        <v>2.01</v>
      </c>
      <c r="J50" s="34">
        <f t="shared" si="19"/>
        <v>2.46</v>
      </c>
      <c r="K50" s="34">
        <f t="shared" si="15"/>
        <v>2.5</v>
      </c>
      <c r="L50" s="34">
        <f t="shared" si="16"/>
        <v>4.21</v>
      </c>
      <c r="M50" s="34">
        <f t="shared" si="20"/>
        <v>6.71</v>
      </c>
      <c r="N50" s="13"/>
    </row>
    <row r="51" spans="1:14" ht="15">
      <c r="A51" s="163">
        <v>39</v>
      </c>
      <c r="B51" s="17" t="str">
        <f t="shared" si="9"/>
        <v>GRAIN DRILL 16'</v>
      </c>
      <c r="C51" s="10">
        <f t="shared" si="10"/>
        <v>10757.835</v>
      </c>
      <c r="D51" s="32">
        <f t="shared" si="11"/>
        <v>5.71</v>
      </c>
      <c r="E51" s="32">
        <f t="shared" si="12"/>
        <v>17.01</v>
      </c>
      <c r="F51" s="32">
        <f t="shared" si="13"/>
        <v>22.720000000000002</v>
      </c>
      <c r="G51" s="33">
        <f t="shared" si="14"/>
        <v>0.13</v>
      </c>
      <c r="H51" s="33">
        <f t="shared" si="17"/>
        <v>0.74</v>
      </c>
      <c r="I51" s="38">
        <f t="shared" si="18"/>
        <v>2.21</v>
      </c>
      <c r="J51" s="34">
        <f t="shared" si="19"/>
        <v>2.95</v>
      </c>
      <c r="K51" s="34">
        <f t="shared" si="15"/>
        <v>2.06</v>
      </c>
      <c r="L51" s="34">
        <f t="shared" si="16"/>
        <v>3.46</v>
      </c>
      <c r="M51" s="34">
        <f t="shared" si="20"/>
        <v>5.52</v>
      </c>
      <c r="N51" s="13"/>
    </row>
    <row r="52" spans="1:14" ht="15">
      <c r="A52" s="163">
        <v>40</v>
      </c>
      <c r="B52" s="17" t="str">
        <f t="shared" si="9"/>
        <v>GRAIN DRILL 8'</v>
      </c>
      <c r="C52" s="10">
        <f t="shared" si="10"/>
        <v>5955.975</v>
      </c>
      <c r="D52" s="32">
        <f t="shared" si="11"/>
        <v>3.16</v>
      </c>
      <c r="E52" s="32">
        <f t="shared" si="12"/>
        <v>9.42</v>
      </c>
      <c r="F52" s="32">
        <f t="shared" si="13"/>
        <v>12.58</v>
      </c>
      <c r="G52" s="33">
        <f t="shared" si="14"/>
        <v>0.29</v>
      </c>
      <c r="H52" s="33">
        <f t="shared" si="17"/>
        <v>0.92</v>
      </c>
      <c r="I52" s="38">
        <f t="shared" si="18"/>
        <v>2.73</v>
      </c>
      <c r="J52" s="34">
        <f t="shared" si="19"/>
        <v>3.65</v>
      </c>
      <c r="K52" s="34">
        <f t="shared" si="15"/>
        <v>2.91</v>
      </c>
      <c r="L52" s="34">
        <f t="shared" si="16"/>
        <v>4.64</v>
      </c>
      <c r="M52" s="34">
        <f t="shared" si="20"/>
        <v>7.55</v>
      </c>
      <c r="N52" s="13"/>
    </row>
    <row r="53" spans="1:14" ht="15">
      <c r="A53" s="163">
        <v>41</v>
      </c>
      <c r="B53" s="17" t="str">
        <f t="shared" si="9"/>
        <v>GRAIN DRILL 13'  W/ CULTIPACKER</v>
      </c>
      <c r="C53" s="10">
        <f t="shared" si="10"/>
        <v>8757.1836</v>
      </c>
      <c r="D53" s="32">
        <f t="shared" si="11"/>
        <v>4.65</v>
      </c>
      <c r="E53" s="32">
        <f t="shared" si="12"/>
        <v>13.84</v>
      </c>
      <c r="F53" s="32">
        <f t="shared" si="13"/>
        <v>18.490000000000002</v>
      </c>
      <c r="G53" s="33">
        <f t="shared" si="14"/>
        <v>0.16</v>
      </c>
      <c r="H53" s="33">
        <f t="shared" si="17"/>
        <v>0.74</v>
      </c>
      <c r="I53" s="38">
        <f t="shared" si="18"/>
        <v>2.21</v>
      </c>
      <c r="J53" s="34">
        <f t="shared" si="19"/>
        <v>2.95</v>
      </c>
      <c r="K53" s="34">
        <f t="shared" si="15"/>
        <v>2.36</v>
      </c>
      <c r="L53" s="34">
        <f t="shared" si="16"/>
        <v>3.75</v>
      </c>
      <c r="M53" s="34">
        <f t="shared" si="20"/>
        <v>6.109999999999999</v>
      </c>
      <c r="N53" s="13"/>
    </row>
    <row r="54" spans="1:14" ht="15">
      <c r="A54" s="163">
        <v>42</v>
      </c>
      <c r="B54" s="17" t="str">
        <f t="shared" si="9"/>
        <v>GRAIN DRILL 13'  W/ FERTILIZER</v>
      </c>
      <c r="C54" s="10">
        <f t="shared" si="10"/>
        <v>8648.91</v>
      </c>
      <c r="D54" s="32">
        <f t="shared" si="11"/>
        <v>4.59</v>
      </c>
      <c r="E54" s="32">
        <f t="shared" si="12"/>
        <v>13.67</v>
      </c>
      <c r="F54" s="32">
        <f t="shared" si="13"/>
        <v>18.259999999999998</v>
      </c>
      <c r="G54" s="33">
        <f t="shared" si="14"/>
        <v>0.16</v>
      </c>
      <c r="H54" s="33">
        <f t="shared" si="17"/>
        <v>0.73</v>
      </c>
      <c r="I54" s="38">
        <f t="shared" si="18"/>
        <v>2.19</v>
      </c>
      <c r="J54" s="34">
        <f t="shared" si="19"/>
        <v>2.92</v>
      </c>
      <c r="K54" s="34">
        <f t="shared" si="15"/>
        <v>2.69</v>
      </c>
      <c r="L54" s="34">
        <f t="shared" si="16"/>
        <v>4.08</v>
      </c>
      <c r="M54" s="34">
        <f t="shared" si="20"/>
        <v>6.77</v>
      </c>
      <c r="N54" s="13"/>
    </row>
    <row r="55" spans="1:14" ht="15">
      <c r="A55" s="163">
        <v>43</v>
      </c>
      <c r="B55" s="17" t="str">
        <f t="shared" si="9"/>
        <v>GRANULAR APPLICATOR</v>
      </c>
      <c r="C55" s="10">
        <f t="shared" si="10"/>
        <v>3549.0195000000003</v>
      </c>
      <c r="D55" s="32">
        <f t="shared" si="11"/>
        <v>0.76</v>
      </c>
      <c r="E55" s="32">
        <f t="shared" si="12"/>
        <v>4.82</v>
      </c>
      <c r="F55" s="32">
        <f t="shared" si="13"/>
        <v>5.58</v>
      </c>
      <c r="G55" s="33">
        <f t="shared" si="14"/>
        <v>0.56</v>
      </c>
      <c r="H55" s="33">
        <f t="shared" si="17"/>
        <v>0.43</v>
      </c>
      <c r="I55" s="38">
        <f t="shared" si="18"/>
        <v>2.7</v>
      </c>
      <c r="J55" s="34">
        <f t="shared" si="19"/>
        <v>3.1300000000000003</v>
      </c>
      <c r="K55" s="34">
        <f t="shared" si="15"/>
        <v>3.1</v>
      </c>
      <c r="L55" s="34">
        <f t="shared" si="16"/>
        <v>5.56</v>
      </c>
      <c r="M55" s="34">
        <f t="shared" si="20"/>
        <v>8.66</v>
      </c>
      <c r="N55" s="13"/>
    </row>
    <row r="56" spans="1:14" ht="15">
      <c r="A56" s="163">
        <v>44</v>
      </c>
      <c r="B56" s="17" t="str">
        <f t="shared" si="9"/>
        <v>HEAVY DISK 13'</v>
      </c>
      <c r="C56" s="10">
        <f t="shared" si="10"/>
        <v>10689.19065</v>
      </c>
      <c r="D56" s="32">
        <f t="shared" si="11"/>
        <v>1.79</v>
      </c>
      <c r="E56" s="32">
        <f t="shared" si="12"/>
        <v>11.01</v>
      </c>
      <c r="F56" s="32">
        <f t="shared" si="13"/>
        <v>12.8</v>
      </c>
      <c r="G56" s="33">
        <f t="shared" si="14"/>
        <v>0.17</v>
      </c>
      <c r="H56" s="33">
        <f t="shared" si="17"/>
        <v>0.3</v>
      </c>
      <c r="I56" s="38">
        <f t="shared" si="18"/>
        <v>1.87</v>
      </c>
      <c r="J56" s="34">
        <f t="shared" si="19"/>
        <v>2.17</v>
      </c>
      <c r="K56" s="34">
        <f t="shared" si="15"/>
        <v>2.73</v>
      </c>
      <c r="L56" s="34">
        <f t="shared" si="16"/>
        <v>4.22</v>
      </c>
      <c r="M56" s="34">
        <f t="shared" si="20"/>
        <v>6.949999999999999</v>
      </c>
      <c r="N56" s="13"/>
    </row>
    <row r="57" spans="1:14" ht="15">
      <c r="A57" s="163">
        <v>45</v>
      </c>
      <c r="B57" s="17" t="str">
        <f t="shared" si="9"/>
        <v>HEAVY DISK 14'</v>
      </c>
      <c r="C57" s="10">
        <f t="shared" si="10"/>
        <v>11947.982489999999</v>
      </c>
      <c r="D57" s="32">
        <f t="shared" si="11"/>
        <v>2</v>
      </c>
      <c r="E57" s="32">
        <f t="shared" si="12"/>
        <v>12.31</v>
      </c>
      <c r="F57" s="32">
        <f t="shared" si="13"/>
        <v>14.31</v>
      </c>
      <c r="G57" s="33">
        <f t="shared" si="14"/>
        <v>0.15</v>
      </c>
      <c r="H57" s="33">
        <f t="shared" si="17"/>
        <v>0.3</v>
      </c>
      <c r="I57" s="38">
        <f t="shared" si="18"/>
        <v>1.85</v>
      </c>
      <c r="J57" s="34">
        <f t="shared" si="19"/>
        <v>2.15</v>
      </c>
      <c r="K57" s="34">
        <f t="shared" si="15"/>
        <v>2.44</v>
      </c>
      <c r="L57" s="34">
        <f t="shared" si="16"/>
        <v>3.92</v>
      </c>
      <c r="M57" s="34">
        <f t="shared" si="20"/>
        <v>6.359999999999999</v>
      </c>
      <c r="N57" s="13"/>
    </row>
    <row r="58" spans="1:14" ht="15">
      <c r="A58" s="163">
        <v>46</v>
      </c>
      <c r="B58" s="17" t="str">
        <f t="shared" si="9"/>
        <v>HEAVY DISK 16'</v>
      </c>
      <c r="C58" s="10">
        <f t="shared" si="10"/>
        <v>14539.41099</v>
      </c>
      <c r="D58" s="32">
        <f t="shared" si="11"/>
        <v>2.43</v>
      </c>
      <c r="E58" s="32">
        <f t="shared" si="12"/>
        <v>14.97</v>
      </c>
      <c r="F58" s="32">
        <f t="shared" si="13"/>
        <v>17.400000000000002</v>
      </c>
      <c r="G58" s="33">
        <f t="shared" si="14"/>
        <v>0.12</v>
      </c>
      <c r="H58" s="33">
        <f t="shared" si="17"/>
        <v>0.29</v>
      </c>
      <c r="I58" s="38">
        <f t="shared" si="18"/>
        <v>1.8</v>
      </c>
      <c r="J58" s="34">
        <f t="shared" si="19"/>
        <v>2.09</v>
      </c>
      <c r="K58" s="34">
        <f t="shared" si="15"/>
        <v>2.27</v>
      </c>
      <c r="L58" s="34">
        <f t="shared" si="16"/>
        <v>3.74</v>
      </c>
      <c r="M58" s="34">
        <f t="shared" si="20"/>
        <v>6.01</v>
      </c>
      <c r="N58" s="13"/>
    </row>
    <row r="59" spans="1:14" ht="15">
      <c r="A59" s="163">
        <v>47</v>
      </c>
      <c r="B59" s="17" t="str">
        <f t="shared" si="9"/>
        <v>HERBICIDE APPLICATOR 12'</v>
      </c>
      <c r="C59" s="10">
        <f t="shared" si="10"/>
        <v>1976.5700000000002</v>
      </c>
      <c r="D59" s="32">
        <f t="shared" si="11"/>
        <v>1.16</v>
      </c>
      <c r="E59" s="32">
        <f t="shared" si="12"/>
        <v>3.36</v>
      </c>
      <c r="F59" s="32">
        <f t="shared" si="13"/>
        <v>4.52</v>
      </c>
      <c r="G59" s="33">
        <f t="shared" si="14"/>
        <v>0.15</v>
      </c>
      <c r="H59" s="33">
        <f t="shared" si="17"/>
        <v>0.17</v>
      </c>
      <c r="I59" s="38">
        <f t="shared" si="18"/>
        <v>0.5</v>
      </c>
      <c r="J59" s="34">
        <f t="shared" si="19"/>
        <v>0.67</v>
      </c>
      <c r="K59" s="34">
        <f t="shared" si="15"/>
        <v>1.21</v>
      </c>
      <c r="L59" s="34">
        <f t="shared" si="16"/>
        <v>1.49</v>
      </c>
      <c r="M59" s="34">
        <f t="shared" si="20"/>
        <v>2.7</v>
      </c>
      <c r="N59" s="13"/>
    </row>
    <row r="60" spans="1:14" ht="15">
      <c r="A60" s="163">
        <v>48</v>
      </c>
      <c r="B60" s="17" t="str">
        <f t="shared" si="9"/>
        <v>HERBICIDE APPLICATOR 16'</v>
      </c>
      <c r="C60" s="10">
        <f t="shared" si="10"/>
        <v>2834.8175</v>
      </c>
      <c r="D60" s="32">
        <f t="shared" si="11"/>
        <v>1.82</v>
      </c>
      <c r="E60" s="32">
        <f t="shared" si="12"/>
        <v>4.28</v>
      </c>
      <c r="F60" s="32">
        <f t="shared" si="13"/>
        <v>6.1000000000000005</v>
      </c>
      <c r="G60" s="33">
        <f t="shared" si="14"/>
        <v>0.11</v>
      </c>
      <c r="H60" s="33">
        <f t="shared" si="17"/>
        <v>0.2</v>
      </c>
      <c r="I60" s="38">
        <f t="shared" si="18"/>
        <v>0.47</v>
      </c>
      <c r="J60" s="34">
        <f t="shared" si="19"/>
        <v>0.6699999999999999</v>
      </c>
      <c r="K60" s="34">
        <f t="shared" si="15"/>
        <v>0.96</v>
      </c>
      <c r="L60" s="34">
        <f t="shared" si="16"/>
        <v>1.19</v>
      </c>
      <c r="M60" s="34">
        <f t="shared" si="20"/>
        <v>2.15</v>
      </c>
      <c r="N60" s="13"/>
    </row>
    <row r="61" spans="1:14" ht="15">
      <c r="A61" s="163">
        <v>49</v>
      </c>
      <c r="B61" s="17" t="str">
        <f t="shared" si="9"/>
        <v>LIGHT DISKING W/ HERBICIDE</v>
      </c>
      <c r="C61" s="10">
        <f t="shared" si="10"/>
        <v>9159.841499999999</v>
      </c>
      <c r="D61" s="32">
        <f t="shared" si="11"/>
        <v>4.56</v>
      </c>
      <c r="E61" s="32">
        <f t="shared" si="12"/>
        <v>11.32</v>
      </c>
      <c r="F61" s="32">
        <f t="shared" si="13"/>
        <v>15.879999999999999</v>
      </c>
      <c r="G61" s="33">
        <f t="shared" si="14"/>
        <v>0.15</v>
      </c>
      <c r="H61" s="33">
        <f t="shared" si="17"/>
        <v>0.68</v>
      </c>
      <c r="I61" s="38">
        <f t="shared" si="18"/>
        <v>1.7</v>
      </c>
      <c r="J61" s="34">
        <f t="shared" si="19"/>
        <v>2.38</v>
      </c>
      <c r="K61" s="34">
        <f t="shared" si="15"/>
        <v>2.2</v>
      </c>
      <c r="L61" s="34">
        <f t="shared" si="16"/>
        <v>3.14</v>
      </c>
      <c r="M61" s="34">
        <f t="shared" si="20"/>
        <v>5.34</v>
      </c>
      <c r="N61" s="13"/>
    </row>
    <row r="62" spans="1:14" ht="15">
      <c r="A62" s="163">
        <v>50</v>
      </c>
      <c r="B62" s="17" t="str">
        <f aca="true" t="shared" si="21" ref="B62:B94">VLOOKUP(A62,Mach_Name,2)</f>
        <v>LISTER</v>
      </c>
      <c r="C62" s="10">
        <f aca="true" t="shared" si="22" ref="C62:C94">VLOOKUP(A62,Mach_Name,5)</f>
        <v>1383.5990000000002</v>
      </c>
      <c r="D62" s="32">
        <f aca="true" t="shared" si="23" ref="D62:D94">ROUND(SUM(VLOOKUP(A62,Mach_Name,24)),2)</f>
        <v>0.37</v>
      </c>
      <c r="E62" s="32">
        <f aca="true" t="shared" si="24" ref="E62:E94">ROUND(SUM(VLOOKUP(A62,Mach_Name,20),VLOOKUP(A62,Mach_Name,21),VLOOKUP(A62,Mach_Name,22),VLOOKUP(A62,Mach_Name,23)),2)</f>
        <v>3.76</v>
      </c>
      <c r="F62" s="32">
        <f t="shared" si="13"/>
        <v>4.13</v>
      </c>
      <c r="G62" s="33">
        <f aca="true" t="shared" si="25" ref="G62:G94">ROUND(IF(VLOOKUP(A62,Mach_Name,9)="-","-",(1/((VLOOKUP(A62,Mach_Name,8)*VLOOKUP(A62,Mach_Name,9)*VLOOKUP(A62,Mach_Name,13))/8.25))),2)</f>
        <v>0.59</v>
      </c>
      <c r="H62" s="33">
        <f t="shared" si="17"/>
        <v>0.22</v>
      </c>
      <c r="I62" s="38">
        <f t="shared" si="18"/>
        <v>2.22</v>
      </c>
      <c r="J62" s="34">
        <f t="shared" si="19"/>
        <v>2.4400000000000004</v>
      </c>
      <c r="K62" s="34">
        <f aca="true" t="shared" si="26" ref="K62:K94">ROUND(IF(VLOOKUP(A62,Mach_Name,7)="-",VLOOKUP(A62,Mach_Cost,8),(VLOOKUP(VLOOKUP(A62,Mach_Name,7),Mach_Cost,4)+VLOOKUP(A62,Mach_Cost,4))*VLOOKUP(A62,Mach_Cost,7)),2)</f>
        <v>4.28</v>
      </c>
      <c r="L62" s="34">
        <f aca="true" t="shared" si="27" ref="L62:L94">ROUND(IF(VLOOKUP(A62,Mach_Name,7)="-",VLOOKUP(A62,Mach_Cost,9),(VLOOKUP(VLOOKUP(A62,Mach_Name,7),Mach_Cost,5)+VLOOKUP(A62,Mach_Cost,5))*VLOOKUP(A62,Mach_Cost,7)),2)</f>
        <v>6.1</v>
      </c>
      <c r="M62" s="34">
        <f t="shared" si="20"/>
        <v>10.379999999999999</v>
      </c>
      <c r="N62" s="13"/>
    </row>
    <row r="63" spans="1:14" ht="15">
      <c r="A63" s="163">
        <v>51</v>
      </c>
      <c r="B63" s="17" t="str">
        <f t="shared" si="21"/>
        <v>MOWER-CONDITIONER</v>
      </c>
      <c r="C63" s="10">
        <f t="shared" si="22"/>
        <v>15718.212</v>
      </c>
      <c r="D63" s="32">
        <f t="shared" si="23"/>
        <v>6.38</v>
      </c>
      <c r="E63" s="32">
        <f t="shared" si="24"/>
        <v>21.46</v>
      </c>
      <c r="F63" s="32">
        <f t="shared" si="13"/>
        <v>27.84</v>
      </c>
      <c r="G63" s="33">
        <f t="shared" si="25"/>
        <v>0.36</v>
      </c>
      <c r="H63" s="33">
        <f t="shared" si="17"/>
        <v>2.3</v>
      </c>
      <c r="I63" s="38">
        <f t="shared" si="18"/>
        <v>7.73</v>
      </c>
      <c r="J63" s="34">
        <f t="shared" si="19"/>
        <v>10.030000000000001</v>
      </c>
      <c r="K63" s="34">
        <f t="shared" si="26"/>
        <v>4.01</v>
      </c>
      <c r="L63" s="34">
        <f t="shared" si="27"/>
        <v>9.56</v>
      </c>
      <c r="M63" s="34">
        <f t="shared" si="20"/>
        <v>13.57</v>
      </c>
      <c r="N63" s="13"/>
    </row>
    <row r="64" spans="1:14" ht="15">
      <c r="A64" s="163">
        <v>52</v>
      </c>
      <c r="B64" s="17" t="str">
        <f t="shared" si="21"/>
        <v>MULCH BEDDER-LAYER</v>
      </c>
      <c r="C64" s="10">
        <f t="shared" si="22"/>
        <v>5201.5</v>
      </c>
      <c r="D64" s="32">
        <f t="shared" si="23"/>
        <v>8.45</v>
      </c>
      <c r="E64" s="32">
        <f t="shared" si="24"/>
        <v>14.13</v>
      </c>
      <c r="F64" s="32">
        <f t="shared" si="13"/>
        <v>22.58</v>
      </c>
      <c r="G64" s="33">
        <f t="shared" si="25"/>
        <v>0.52</v>
      </c>
      <c r="H64" s="33">
        <f t="shared" si="17"/>
        <v>4.39</v>
      </c>
      <c r="I64" s="38">
        <f t="shared" si="18"/>
        <v>7.35</v>
      </c>
      <c r="J64" s="34">
        <f t="shared" si="19"/>
        <v>11.739999999999998</v>
      </c>
      <c r="K64" s="34">
        <f t="shared" si="26"/>
        <v>6.87</v>
      </c>
      <c r="L64" s="34">
        <f t="shared" si="27"/>
        <v>10</v>
      </c>
      <c r="M64" s="34">
        <f t="shared" si="20"/>
        <v>16.87</v>
      </c>
      <c r="N64" s="13"/>
    </row>
    <row r="65" spans="1:14" ht="15">
      <c r="A65" s="163">
        <v>53</v>
      </c>
      <c r="B65" s="17" t="str">
        <f t="shared" si="21"/>
        <v>MULCH LAYER</v>
      </c>
      <c r="C65" s="10">
        <f t="shared" si="22"/>
        <v>4208.013500000001</v>
      </c>
      <c r="D65" s="32">
        <f t="shared" si="23"/>
        <v>6.84</v>
      </c>
      <c r="E65" s="32">
        <f t="shared" si="24"/>
        <v>11.43</v>
      </c>
      <c r="F65" s="32">
        <f t="shared" si="13"/>
        <v>18.27</v>
      </c>
      <c r="G65" s="33">
        <f t="shared" si="25"/>
        <v>0.52</v>
      </c>
      <c r="H65" s="33">
        <f t="shared" si="17"/>
        <v>3.56</v>
      </c>
      <c r="I65" s="38">
        <f t="shared" si="18"/>
        <v>5.94</v>
      </c>
      <c r="J65" s="34">
        <f t="shared" si="19"/>
        <v>9.5</v>
      </c>
      <c r="K65" s="34">
        <f t="shared" si="26"/>
        <v>6.04</v>
      </c>
      <c r="L65" s="34">
        <f t="shared" si="27"/>
        <v>8.6</v>
      </c>
      <c r="M65" s="34">
        <f t="shared" si="20"/>
        <v>14.64</v>
      </c>
      <c r="N65" s="13"/>
    </row>
    <row r="66" spans="1:14" ht="15">
      <c r="A66" s="163">
        <v>54</v>
      </c>
      <c r="B66" s="17" t="str">
        <f t="shared" si="21"/>
        <v>NO-TILL DRILL 12'</v>
      </c>
      <c r="C66" s="10">
        <f t="shared" si="22"/>
        <v>13098.51</v>
      </c>
      <c r="D66" s="32">
        <f t="shared" si="23"/>
        <v>9.54</v>
      </c>
      <c r="E66" s="32">
        <f t="shared" si="24"/>
        <v>15.53</v>
      </c>
      <c r="F66" s="32">
        <f t="shared" si="13"/>
        <v>25.07</v>
      </c>
      <c r="G66" s="33">
        <f t="shared" si="25"/>
        <v>0.21</v>
      </c>
      <c r="H66" s="33">
        <f t="shared" si="17"/>
        <v>2</v>
      </c>
      <c r="I66" s="38">
        <f t="shared" si="18"/>
        <v>3.26</v>
      </c>
      <c r="J66" s="34">
        <f t="shared" si="19"/>
        <v>5.26</v>
      </c>
      <c r="K66" s="34">
        <f t="shared" si="26"/>
        <v>4.13</v>
      </c>
      <c r="L66" s="34">
        <f t="shared" si="27"/>
        <v>5.27</v>
      </c>
      <c r="M66" s="34">
        <f t="shared" si="20"/>
        <v>9.399999999999999</v>
      </c>
      <c r="N66" s="13"/>
    </row>
    <row r="67" spans="1:14" ht="15">
      <c r="A67" s="163">
        <v>55</v>
      </c>
      <c r="B67" s="17" t="str">
        <f t="shared" si="21"/>
        <v>NO-TILL DRILL 16'</v>
      </c>
      <c r="C67" s="10">
        <f t="shared" si="22"/>
        <v>19378.935</v>
      </c>
      <c r="D67" s="32">
        <f t="shared" si="23"/>
        <v>10.28</v>
      </c>
      <c r="E67" s="32">
        <f t="shared" si="24"/>
        <v>30.64</v>
      </c>
      <c r="F67" s="32">
        <f t="shared" si="13"/>
        <v>40.92</v>
      </c>
      <c r="G67" s="33">
        <f t="shared" si="25"/>
        <v>0.14</v>
      </c>
      <c r="H67" s="33">
        <f t="shared" si="17"/>
        <v>1.44</v>
      </c>
      <c r="I67" s="38">
        <f t="shared" si="18"/>
        <v>4.29</v>
      </c>
      <c r="J67" s="34">
        <f t="shared" si="19"/>
        <v>5.73</v>
      </c>
      <c r="K67" s="34">
        <f t="shared" si="26"/>
        <v>3.15</v>
      </c>
      <c r="L67" s="34">
        <f t="shared" si="27"/>
        <v>5.95</v>
      </c>
      <c r="M67" s="34">
        <f t="shared" si="20"/>
        <v>9.1</v>
      </c>
      <c r="N67" s="13"/>
    </row>
    <row r="68" spans="1:14" ht="15">
      <c r="A68" s="163">
        <v>56</v>
      </c>
      <c r="B68" s="17" t="str">
        <f t="shared" si="21"/>
        <v>NURSE TANK ON PICK-UP</v>
      </c>
      <c r="C68" s="10">
        <f t="shared" si="22"/>
        <v>1946.6999999999998</v>
      </c>
      <c r="D68" s="32">
        <f t="shared" si="23"/>
        <v>0.78</v>
      </c>
      <c r="E68" s="32">
        <f t="shared" si="24"/>
        <v>4.29</v>
      </c>
      <c r="F68" s="32">
        <f t="shared" si="13"/>
        <v>5.07</v>
      </c>
      <c r="G68" s="33">
        <f t="shared" si="25"/>
        <v>0.17</v>
      </c>
      <c r="H68" s="33">
        <f t="shared" si="17"/>
        <v>0.13</v>
      </c>
      <c r="I68" s="38">
        <f t="shared" si="18"/>
        <v>0.73</v>
      </c>
      <c r="J68" s="34">
        <f t="shared" si="19"/>
        <v>0.86</v>
      </c>
      <c r="K68" s="34">
        <f t="shared" si="26"/>
        <v>0.94</v>
      </c>
      <c r="L68" s="34">
        <f t="shared" si="27"/>
        <v>1.6</v>
      </c>
      <c r="M68" s="34">
        <f t="shared" si="20"/>
        <v>2.54</v>
      </c>
      <c r="N68" s="13"/>
    </row>
    <row r="69" spans="1:14" ht="15">
      <c r="A69" s="163">
        <v>57</v>
      </c>
      <c r="B69" s="17" t="str">
        <f t="shared" si="21"/>
        <v>PEANUT COMBINE 2-ROW</v>
      </c>
      <c r="C69" s="10">
        <f t="shared" si="22"/>
        <v>27166.3942</v>
      </c>
      <c r="D69" s="32">
        <f t="shared" si="23"/>
        <v>8.24</v>
      </c>
      <c r="E69" s="32">
        <f t="shared" si="24"/>
        <v>36.91</v>
      </c>
      <c r="F69" s="32">
        <f t="shared" si="13"/>
        <v>45.15</v>
      </c>
      <c r="G69" s="33">
        <f t="shared" si="25"/>
        <v>1.1</v>
      </c>
      <c r="H69" s="33">
        <f t="shared" si="17"/>
        <v>9.06</v>
      </c>
      <c r="I69" s="38">
        <f t="shared" si="18"/>
        <v>40.6</v>
      </c>
      <c r="J69" s="34">
        <f t="shared" si="19"/>
        <v>49.660000000000004</v>
      </c>
      <c r="K69" s="34">
        <f t="shared" si="26"/>
        <v>20.19</v>
      </c>
      <c r="L69" s="34">
        <f t="shared" si="27"/>
        <v>51.14</v>
      </c>
      <c r="M69" s="34">
        <f t="shared" si="20"/>
        <v>71.33</v>
      </c>
      <c r="N69" s="13"/>
    </row>
    <row r="70" spans="1:14" ht="15">
      <c r="A70" s="163">
        <v>57.1</v>
      </c>
      <c r="B70" s="17" t="str">
        <f t="shared" si="21"/>
        <v>PEANUT COMBINE 4-ROW</v>
      </c>
      <c r="C70" s="10">
        <f>VLOOKUP(A70,Mach_Name,5)</f>
        <v>58514.3</v>
      </c>
      <c r="D70" s="32">
        <f>ROUND(SUM(VLOOKUP(A70,Mach_Name,24)),2)</f>
        <v>17.74</v>
      </c>
      <c r="E70" s="32">
        <f>ROUND(SUM(VLOOKUP(A70,Mach_Name,20),VLOOKUP(A70,Mach_Name,21),VLOOKUP(A70,Mach_Name,22),VLOOKUP(A70,Mach_Name,23)),2)</f>
        <v>79.5</v>
      </c>
      <c r="F70" s="32">
        <f>D70+E70</f>
        <v>97.24</v>
      </c>
      <c r="G70" s="33">
        <f>ROUND(IF(VLOOKUP(A70,Mach_Name,9)="-","-",(1/((VLOOKUP(A70,Mach_Name,8)*VLOOKUP(A70,Mach_Name,9)*VLOOKUP(A70,Mach_Name,13))/8.25))),2)</f>
        <v>0.55</v>
      </c>
      <c r="H70" s="33">
        <f>ROUND(G70*D70,2)</f>
        <v>9.76</v>
      </c>
      <c r="I70" s="38">
        <f>ROUND(G70*E70,2)</f>
        <v>43.73</v>
      </c>
      <c r="J70" s="34">
        <f>H70+I70</f>
        <v>53.489999999999995</v>
      </c>
      <c r="K70" s="34">
        <f>ROUND(IF(VLOOKUP(A70,Mach_Name,7)="-",VLOOKUP(A70,Mach_Cost,8),(VLOOKUP(VLOOKUP(A70,Mach_Name,7),Mach_Cost,4)+VLOOKUP(A70,Mach_Cost,4))*VLOOKUP(A70,Mach_Cost,7)),2)</f>
        <v>16.48</v>
      </c>
      <c r="L70" s="34">
        <f>ROUND(IF(VLOOKUP(A70,Mach_Name,7)="-",VLOOKUP(A70,Mach_Cost,9),(VLOOKUP(VLOOKUP(A70,Mach_Name,7),Mach_Cost,5)+VLOOKUP(A70,Mach_Cost,5))*VLOOKUP(A70,Mach_Cost,7)),2)</f>
        <v>50.23</v>
      </c>
      <c r="M70" s="34">
        <f>K70+L70</f>
        <v>66.71</v>
      </c>
      <c r="N70" s="13"/>
    </row>
    <row r="71" spans="1:14" ht="15">
      <c r="A71" s="163">
        <v>58</v>
      </c>
      <c r="B71" s="17" t="str">
        <f t="shared" si="21"/>
        <v>PEANUT PLANTER</v>
      </c>
      <c r="C71" s="10">
        <f t="shared" si="22"/>
        <v>10969.443350000001</v>
      </c>
      <c r="D71" s="32">
        <f t="shared" si="23"/>
        <v>4.6</v>
      </c>
      <c r="E71" s="32">
        <f t="shared" si="24"/>
        <v>18.08</v>
      </c>
      <c r="F71" s="32">
        <f t="shared" si="13"/>
        <v>22.68</v>
      </c>
      <c r="G71" s="33">
        <f t="shared" si="25"/>
        <v>0.21</v>
      </c>
      <c r="H71" s="33">
        <f t="shared" si="17"/>
        <v>0.97</v>
      </c>
      <c r="I71" s="38">
        <f t="shared" si="18"/>
        <v>3.8</v>
      </c>
      <c r="J71" s="34">
        <f t="shared" si="19"/>
        <v>4.77</v>
      </c>
      <c r="K71" s="34">
        <f t="shared" si="26"/>
        <v>3.09</v>
      </c>
      <c r="L71" s="34">
        <f t="shared" si="27"/>
        <v>5.81</v>
      </c>
      <c r="M71" s="34">
        <f t="shared" si="20"/>
        <v>8.899999999999999</v>
      </c>
      <c r="N71" s="13"/>
    </row>
    <row r="72" spans="1:14" ht="15">
      <c r="A72" s="163">
        <v>59</v>
      </c>
      <c r="B72" s="17" t="str">
        <f t="shared" si="21"/>
        <v>PERCISION PLANTER 4-ROW</v>
      </c>
      <c r="C72" s="10">
        <f t="shared" si="22"/>
        <v>10122.84</v>
      </c>
      <c r="D72" s="32">
        <f t="shared" si="23"/>
        <v>2.98</v>
      </c>
      <c r="E72" s="32">
        <f t="shared" si="24"/>
        <v>12.51</v>
      </c>
      <c r="F72" s="32">
        <f t="shared" si="13"/>
        <v>15.49</v>
      </c>
      <c r="G72" s="33">
        <f t="shared" si="25"/>
        <v>0.2</v>
      </c>
      <c r="H72" s="33">
        <f t="shared" si="17"/>
        <v>0.6</v>
      </c>
      <c r="I72" s="38">
        <f t="shared" si="18"/>
        <v>2.5</v>
      </c>
      <c r="J72" s="34">
        <f t="shared" si="19"/>
        <v>3.1</v>
      </c>
      <c r="K72" s="34">
        <f t="shared" si="26"/>
        <v>2.62</v>
      </c>
      <c r="L72" s="34">
        <f t="shared" si="27"/>
        <v>4.42</v>
      </c>
      <c r="M72" s="34">
        <f t="shared" si="20"/>
        <v>7.04</v>
      </c>
      <c r="N72" s="13"/>
    </row>
    <row r="73" spans="1:14" ht="15">
      <c r="A73" s="163">
        <v>60</v>
      </c>
      <c r="B73" s="17" t="str">
        <f t="shared" si="21"/>
        <v>PLANTER 1-ROW</v>
      </c>
      <c r="C73" s="10">
        <f t="shared" si="22"/>
        <v>1073.466</v>
      </c>
      <c r="D73" s="32">
        <f t="shared" si="23"/>
        <v>0.18</v>
      </c>
      <c r="E73" s="32">
        <f t="shared" si="24"/>
        <v>1.94</v>
      </c>
      <c r="F73" s="32">
        <f t="shared" si="13"/>
        <v>2.12</v>
      </c>
      <c r="G73" s="33">
        <f t="shared" si="25"/>
        <v>1.65</v>
      </c>
      <c r="H73" s="33">
        <f t="shared" si="17"/>
        <v>0.3</v>
      </c>
      <c r="I73" s="38">
        <f t="shared" si="18"/>
        <v>3.2</v>
      </c>
      <c r="J73" s="34">
        <f t="shared" si="19"/>
        <v>3.5</v>
      </c>
      <c r="K73" s="34">
        <f t="shared" si="26"/>
        <v>8.17</v>
      </c>
      <c r="L73" s="34">
        <f t="shared" si="27"/>
        <v>11.62</v>
      </c>
      <c r="M73" s="34">
        <f t="shared" si="20"/>
        <v>19.79</v>
      </c>
      <c r="N73" s="13"/>
    </row>
    <row r="74" spans="1:14" ht="15">
      <c r="A74" s="163">
        <v>61</v>
      </c>
      <c r="B74" s="17" t="str">
        <f t="shared" si="21"/>
        <v>PLANTER 2-ROW</v>
      </c>
      <c r="C74" s="10">
        <f t="shared" si="22"/>
        <v>2016.225</v>
      </c>
      <c r="D74" s="32">
        <f t="shared" si="23"/>
        <v>0.34</v>
      </c>
      <c r="E74" s="32">
        <f t="shared" si="24"/>
        <v>3.65</v>
      </c>
      <c r="F74" s="32">
        <f t="shared" si="13"/>
        <v>3.9899999999999998</v>
      </c>
      <c r="G74" s="33">
        <f t="shared" si="25"/>
        <v>0.89</v>
      </c>
      <c r="H74" s="33">
        <f t="shared" si="17"/>
        <v>0.3</v>
      </c>
      <c r="I74" s="38">
        <f t="shared" si="18"/>
        <v>3.25</v>
      </c>
      <c r="J74" s="34">
        <f t="shared" si="19"/>
        <v>3.55</v>
      </c>
      <c r="K74" s="34">
        <f t="shared" si="26"/>
        <v>4.55</v>
      </c>
      <c r="L74" s="34">
        <f t="shared" si="27"/>
        <v>7.79</v>
      </c>
      <c r="M74" s="34">
        <f t="shared" si="20"/>
        <v>12.34</v>
      </c>
      <c r="N74" s="13"/>
    </row>
    <row r="75" spans="1:14" ht="15">
      <c r="A75" s="163">
        <v>62</v>
      </c>
      <c r="B75" s="17" t="str">
        <f t="shared" si="21"/>
        <v>PLANTER 4-ROW</v>
      </c>
      <c r="C75" s="10">
        <f t="shared" si="22"/>
        <v>9816.93</v>
      </c>
      <c r="D75" s="32">
        <f t="shared" si="23"/>
        <v>2.89</v>
      </c>
      <c r="E75" s="32">
        <f t="shared" si="24"/>
        <v>12.13</v>
      </c>
      <c r="F75" s="32">
        <f t="shared" si="13"/>
        <v>15.020000000000001</v>
      </c>
      <c r="G75" s="33">
        <f t="shared" si="25"/>
        <v>0.2</v>
      </c>
      <c r="H75" s="33">
        <f t="shared" si="17"/>
        <v>0.58</v>
      </c>
      <c r="I75" s="38">
        <f t="shared" si="18"/>
        <v>2.43</v>
      </c>
      <c r="J75" s="34">
        <f t="shared" si="19"/>
        <v>3.0100000000000002</v>
      </c>
      <c r="K75" s="34">
        <f t="shared" si="26"/>
        <v>2.6</v>
      </c>
      <c r="L75" s="34">
        <f t="shared" si="27"/>
        <v>4.34</v>
      </c>
      <c r="M75" s="34">
        <f t="shared" si="20"/>
        <v>6.9399999999999995</v>
      </c>
      <c r="N75" s="13"/>
    </row>
    <row r="76" spans="1:14" ht="15">
      <c r="A76" s="163">
        <v>63</v>
      </c>
      <c r="B76" s="17" t="str">
        <f t="shared" si="21"/>
        <v>PLANTER 6-ROW</v>
      </c>
      <c r="C76" s="10">
        <f t="shared" si="22"/>
        <v>13779.855</v>
      </c>
      <c r="D76" s="32">
        <f t="shared" si="23"/>
        <v>4.06</v>
      </c>
      <c r="E76" s="32">
        <f t="shared" si="24"/>
        <v>17.03</v>
      </c>
      <c r="F76" s="32">
        <f t="shared" si="13"/>
        <v>21.09</v>
      </c>
      <c r="G76" s="33">
        <f t="shared" si="25"/>
        <v>0.15</v>
      </c>
      <c r="H76" s="33">
        <f t="shared" si="17"/>
        <v>0.61</v>
      </c>
      <c r="I76" s="38">
        <f t="shared" si="18"/>
        <v>2.55</v>
      </c>
      <c r="J76" s="34">
        <f t="shared" si="19"/>
        <v>3.1599999999999997</v>
      </c>
      <c r="K76" s="34">
        <f t="shared" si="26"/>
        <v>2.44</v>
      </c>
      <c r="L76" s="34">
        <f t="shared" si="27"/>
        <v>4.33</v>
      </c>
      <c r="M76" s="34">
        <f t="shared" si="20"/>
        <v>6.77</v>
      </c>
      <c r="N76" s="13"/>
    </row>
    <row r="77" spans="1:14" ht="15">
      <c r="A77" s="163">
        <v>64</v>
      </c>
      <c r="B77" s="17" t="str">
        <f t="shared" si="21"/>
        <v>PLANTER 8-ROW</v>
      </c>
      <c r="C77" s="10">
        <f t="shared" si="22"/>
        <v>20121.471270000002</v>
      </c>
      <c r="D77" s="32">
        <f t="shared" si="23"/>
        <v>5.92</v>
      </c>
      <c r="E77" s="32">
        <f t="shared" si="24"/>
        <v>24.87</v>
      </c>
      <c r="F77" s="32">
        <f t="shared" si="13"/>
        <v>30.79</v>
      </c>
      <c r="G77" s="33">
        <f t="shared" si="25"/>
        <v>0.09</v>
      </c>
      <c r="H77" s="33">
        <f t="shared" si="17"/>
        <v>0.53</v>
      </c>
      <c r="I77" s="38">
        <f t="shared" si="18"/>
        <v>2.24</v>
      </c>
      <c r="J77" s="34">
        <f t="shared" si="19"/>
        <v>2.7700000000000005</v>
      </c>
      <c r="K77" s="34">
        <f t="shared" si="26"/>
        <v>1.82</v>
      </c>
      <c r="L77" s="34">
        <f t="shared" si="27"/>
        <v>3.48</v>
      </c>
      <c r="M77" s="34">
        <f t="shared" si="20"/>
        <v>5.3</v>
      </c>
      <c r="N77" s="13"/>
    </row>
    <row r="78" spans="1:14" ht="15">
      <c r="A78" s="163">
        <v>65</v>
      </c>
      <c r="B78" s="17" t="str">
        <f t="shared" si="21"/>
        <v>PLANTER NO-TILL 4-ROW</v>
      </c>
      <c r="C78" s="10">
        <f t="shared" si="22"/>
        <v>12556.215</v>
      </c>
      <c r="D78" s="32">
        <f t="shared" si="23"/>
        <v>6.25</v>
      </c>
      <c r="E78" s="32">
        <f t="shared" si="24"/>
        <v>15.52</v>
      </c>
      <c r="F78" s="32">
        <f t="shared" si="13"/>
        <v>21.77</v>
      </c>
      <c r="G78" s="33">
        <f t="shared" si="25"/>
        <v>0.17</v>
      </c>
      <c r="H78" s="33">
        <f t="shared" si="17"/>
        <v>1.06</v>
      </c>
      <c r="I78" s="38">
        <f t="shared" si="18"/>
        <v>2.64</v>
      </c>
      <c r="J78" s="34">
        <f t="shared" si="19"/>
        <v>3.7</v>
      </c>
      <c r="K78" s="34">
        <f t="shared" si="26"/>
        <v>3.49</v>
      </c>
      <c r="L78" s="34">
        <f t="shared" si="27"/>
        <v>4.99</v>
      </c>
      <c r="M78" s="34">
        <f t="shared" si="20"/>
        <v>8.48</v>
      </c>
      <c r="N78" s="13"/>
    </row>
    <row r="79" spans="1:14" ht="15">
      <c r="A79" s="163">
        <v>66</v>
      </c>
      <c r="B79" s="17" t="str">
        <f t="shared" si="21"/>
        <v>PLANTER NO-TILL 6-ROW</v>
      </c>
      <c r="C79" s="10">
        <f t="shared" si="22"/>
        <v>15489.895</v>
      </c>
      <c r="D79" s="32">
        <f t="shared" si="23"/>
        <v>7.71</v>
      </c>
      <c r="E79" s="32">
        <f t="shared" si="24"/>
        <v>19.14</v>
      </c>
      <c r="F79" s="32">
        <f t="shared" si="13"/>
        <v>26.85</v>
      </c>
      <c r="G79" s="33">
        <f t="shared" si="25"/>
        <v>0.14</v>
      </c>
      <c r="H79" s="33">
        <f t="shared" si="17"/>
        <v>1.08</v>
      </c>
      <c r="I79" s="38">
        <f t="shared" si="18"/>
        <v>2.68</v>
      </c>
      <c r="J79" s="34">
        <f t="shared" si="19"/>
        <v>3.7600000000000002</v>
      </c>
      <c r="K79" s="34">
        <f t="shared" si="26"/>
        <v>3.38</v>
      </c>
      <c r="L79" s="34">
        <f t="shared" si="27"/>
        <v>4.95</v>
      </c>
      <c r="M79" s="34">
        <f t="shared" si="20"/>
        <v>8.33</v>
      </c>
      <c r="N79" s="13"/>
    </row>
    <row r="80" spans="1:14" ht="15">
      <c r="A80" s="163">
        <v>67</v>
      </c>
      <c r="B80" s="17" t="str">
        <f t="shared" si="21"/>
        <v>PLANTER NO-TILL 8-ROW</v>
      </c>
      <c r="C80" s="10">
        <f t="shared" si="22"/>
        <v>24542.325</v>
      </c>
      <c r="D80" s="32">
        <f t="shared" si="23"/>
        <v>12.22</v>
      </c>
      <c r="E80" s="32">
        <f t="shared" si="24"/>
        <v>30.33</v>
      </c>
      <c r="F80" s="32">
        <f t="shared" si="13"/>
        <v>42.55</v>
      </c>
      <c r="G80" s="33">
        <f t="shared" si="25"/>
        <v>0.08</v>
      </c>
      <c r="H80" s="33">
        <f t="shared" si="17"/>
        <v>0.98</v>
      </c>
      <c r="I80" s="38">
        <f t="shared" si="18"/>
        <v>2.43</v>
      </c>
      <c r="J80" s="34">
        <f t="shared" si="19"/>
        <v>3.41</v>
      </c>
      <c r="K80" s="34">
        <f t="shared" si="26"/>
        <v>2.51</v>
      </c>
      <c r="L80" s="34">
        <f t="shared" si="27"/>
        <v>4.07</v>
      </c>
      <c r="M80" s="34">
        <f t="shared" si="20"/>
        <v>6.58</v>
      </c>
      <c r="N80" s="13"/>
    </row>
    <row r="81" spans="1:14" ht="15">
      <c r="A81" s="163">
        <v>68</v>
      </c>
      <c r="B81" s="17" t="str">
        <f t="shared" si="21"/>
        <v>PLANTER NO-TILL W/ HERBICIDE 4-ROW</v>
      </c>
      <c r="C81" s="10">
        <f t="shared" si="22"/>
        <v>13562.01</v>
      </c>
      <c r="D81" s="32">
        <f t="shared" si="23"/>
        <v>6.75</v>
      </c>
      <c r="E81" s="32">
        <f t="shared" si="24"/>
        <v>16.76</v>
      </c>
      <c r="F81" s="32">
        <f t="shared" si="13"/>
        <v>23.51</v>
      </c>
      <c r="G81" s="33">
        <f t="shared" si="25"/>
        <v>0.2</v>
      </c>
      <c r="H81" s="33">
        <f t="shared" si="17"/>
        <v>1.35</v>
      </c>
      <c r="I81" s="38">
        <f t="shared" si="18"/>
        <v>3.35</v>
      </c>
      <c r="J81" s="34">
        <f t="shared" si="19"/>
        <v>4.7</v>
      </c>
      <c r="K81" s="34">
        <f t="shared" si="26"/>
        <v>4.2</v>
      </c>
      <c r="L81" s="34">
        <f t="shared" si="27"/>
        <v>6.12</v>
      </c>
      <c r="M81" s="34">
        <f t="shared" si="20"/>
        <v>10.32</v>
      </c>
      <c r="N81" s="13"/>
    </row>
    <row r="82" spans="1:14" ht="15">
      <c r="A82" s="163">
        <v>69</v>
      </c>
      <c r="B82" s="17" t="str">
        <f t="shared" si="21"/>
        <v>PLANTER NO-TILL W/ SPRAYER 4-ROW</v>
      </c>
      <c r="C82" s="10">
        <f t="shared" si="22"/>
        <v>13562.01</v>
      </c>
      <c r="D82" s="32">
        <f t="shared" si="23"/>
        <v>6.75</v>
      </c>
      <c r="E82" s="32">
        <f t="shared" si="24"/>
        <v>16.76</v>
      </c>
      <c r="F82" s="32">
        <f t="shared" si="13"/>
        <v>23.51</v>
      </c>
      <c r="G82" s="33">
        <f t="shared" si="25"/>
        <v>0.2</v>
      </c>
      <c r="H82" s="33">
        <f t="shared" si="17"/>
        <v>1.35</v>
      </c>
      <c r="I82" s="38">
        <f t="shared" si="18"/>
        <v>3.35</v>
      </c>
      <c r="J82" s="34">
        <f t="shared" si="19"/>
        <v>4.7</v>
      </c>
      <c r="K82" s="34">
        <f t="shared" si="26"/>
        <v>4.2</v>
      </c>
      <c r="L82" s="34">
        <f t="shared" si="27"/>
        <v>6.12</v>
      </c>
      <c r="M82" s="34">
        <f t="shared" si="20"/>
        <v>10.32</v>
      </c>
      <c r="N82" s="13"/>
    </row>
    <row r="83" spans="1:14" ht="15">
      <c r="A83" s="163">
        <v>70</v>
      </c>
      <c r="B83" s="17" t="str">
        <f t="shared" si="21"/>
        <v>PLANTER W/ FERTILIZER 6-ROW</v>
      </c>
      <c r="C83" s="10">
        <f t="shared" si="22"/>
        <v>15573.6</v>
      </c>
      <c r="D83" s="32">
        <f t="shared" si="23"/>
        <v>4.59</v>
      </c>
      <c r="E83" s="32">
        <f t="shared" si="24"/>
        <v>19.25</v>
      </c>
      <c r="F83" s="32">
        <f t="shared" si="13"/>
        <v>23.84</v>
      </c>
      <c r="G83" s="33">
        <f t="shared" si="25"/>
        <v>0.17</v>
      </c>
      <c r="H83" s="33">
        <f t="shared" si="17"/>
        <v>0.78</v>
      </c>
      <c r="I83" s="38">
        <f t="shared" si="18"/>
        <v>3.27</v>
      </c>
      <c r="J83" s="34">
        <f t="shared" si="19"/>
        <v>4.05</v>
      </c>
      <c r="K83" s="34">
        <f t="shared" si="26"/>
        <v>2.86</v>
      </c>
      <c r="L83" s="34">
        <f t="shared" si="27"/>
        <v>5.28</v>
      </c>
      <c r="M83" s="34">
        <f t="shared" si="20"/>
        <v>8.14</v>
      </c>
      <c r="N83" s="13"/>
    </row>
    <row r="84" spans="1:14" ht="15">
      <c r="A84" s="163">
        <v>71</v>
      </c>
      <c r="B84" s="17" t="str">
        <f t="shared" si="21"/>
        <v>PLANTER W/ HERBICIDE 6-ROW</v>
      </c>
      <c r="C84" s="10">
        <f t="shared" si="22"/>
        <v>15573.6</v>
      </c>
      <c r="D84" s="32">
        <f t="shared" si="23"/>
        <v>4.59</v>
      </c>
      <c r="E84" s="32">
        <f t="shared" si="24"/>
        <v>19.25</v>
      </c>
      <c r="F84" s="32">
        <f t="shared" si="13"/>
        <v>23.84</v>
      </c>
      <c r="G84" s="33">
        <f t="shared" si="25"/>
        <v>0.17</v>
      </c>
      <c r="H84" s="33">
        <f t="shared" si="17"/>
        <v>0.78</v>
      </c>
      <c r="I84" s="38">
        <f t="shared" si="18"/>
        <v>3.27</v>
      </c>
      <c r="J84" s="34">
        <f t="shared" si="19"/>
        <v>4.05</v>
      </c>
      <c r="K84" s="34">
        <f t="shared" si="26"/>
        <v>2.86</v>
      </c>
      <c r="L84" s="34">
        <f t="shared" si="27"/>
        <v>5.28</v>
      </c>
      <c r="M84" s="34">
        <f t="shared" si="20"/>
        <v>8.14</v>
      </c>
      <c r="N84" s="13"/>
    </row>
    <row r="85" spans="1:14" ht="15">
      <c r="A85" s="163">
        <v>72</v>
      </c>
      <c r="B85" s="17" t="str">
        <f t="shared" si="21"/>
        <v>PLANTER W/ SPRAYER 4-ROW</v>
      </c>
      <c r="C85" s="10">
        <f t="shared" si="22"/>
        <v>10828.7505</v>
      </c>
      <c r="D85" s="32">
        <f t="shared" si="23"/>
        <v>3.19</v>
      </c>
      <c r="E85" s="32">
        <f t="shared" si="24"/>
        <v>13.38</v>
      </c>
      <c r="F85" s="32">
        <f t="shared" si="13"/>
        <v>16.57</v>
      </c>
      <c r="G85" s="33">
        <f t="shared" si="25"/>
        <v>0.22</v>
      </c>
      <c r="H85" s="33">
        <f t="shared" si="17"/>
        <v>0.7</v>
      </c>
      <c r="I85" s="38">
        <f t="shared" si="18"/>
        <v>2.94</v>
      </c>
      <c r="J85" s="34">
        <f t="shared" si="19"/>
        <v>3.6399999999999997</v>
      </c>
      <c r="K85" s="34">
        <f t="shared" si="26"/>
        <v>2.93</v>
      </c>
      <c r="L85" s="34">
        <f t="shared" si="27"/>
        <v>5.05</v>
      </c>
      <c r="M85" s="34">
        <f t="shared" si="20"/>
        <v>7.98</v>
      </c>
      <c r="N85" s="13"/>
    </row>
    <row r="86" spans="1:14" ht="15">
      <c r="A86" s="163">
        <v>73</v>
      </c>
      <c r="B86" s="17" t="str">
        <f t="shared" si="21"/>
        <v>PLANTER W/ SPRAYER 6-ROW</v>
      </c>
      <c r="C86" s="10">
        <f t="shared" si="22"/>
        <v>15573.6</v>
      </c>
      <c r="D86" s="32">
        <f t="shared" si="23"/>
        <v>4.59</v>
      </c>
      <c r="E86" s="32">
        <f t="shared" si="24"/>
        <v>19.25</v>
      </c>
      <c r="F86" s="32">
        <f t="shared" si="13"/>
        <v>23.84</v>
      </c>
      <c r="G86" s="33">
        <f t="shared" si="25"/>
        <v>0.17</v>
      </c>
      <c r="H86" s="33">
        <f t="shared" si="17"/>
        <v>0.78</v>
      </c>
      <c r="I86" s="38">
        <f t="shared" si="18"/>
        <v>3.27</v>
      </c>
      <c r="J86" s="34">
        <f t="shared" si="19"/>
        <v>4.05</v>
      </c>
      <c r="K86" s="34">
        <f t="shared" si="26"/>
        <v>2.86</v>
      </c>
      <c r="L86" s="34">
        <f t="shared" si="27"/>
        <v>5.28</v>
      </c>
      <c r="M86" s="34">
        <f t="shared" si="20"/>
        <v>8.14</v>
      </c>
      <c r="N86" s="13"/>
    </row>
    <row r="87" spans="1:14" ht="15">
      <c r="A87" s="163">
        <v>74</v>
      </c>
      <c r="B87" s="17" t="str">
        <f t="shared" si="21"/>
        <v>POTATO DIGGER (SWEET)</v>
      </c>
      <c r="C87" s="10">
        <f t="shared" si="22"/>
        <v>11114.565200000001</v>
      </c>
      <c r="D87" s="32">
        <f t="shared" si="23"/>
        <v>0.88</v>
      </c>
      <c r="E87" s="32">
        <f t="shared" si="24"/>
        <v>16.96</v>
      </c>
      <c r="F87" s="32">
        <f t="shared" si="13"/>
        <v>17.84</v>
      </c>
      <c r="G87" s="33">
        <f t="shared" si="25"/>
        <v>0.79</v>
      </c>
      <c r="H87" s="33">
        <f t="shared" si="17"/>
        <v>0.7</v>
      </c>
      <c r="I87" s="38">
        <f t="shared" si="18"/>
        <v>13.4</v>
      </c>
      <c r="J87" s="34">
        <f t="shared" si="19"/>
        <v>14.1</v>
      </c>
      <c r="K87" s="34">
        <f t="shared" si="26"/>
        <v>6.14</v>
      </c>
      <c r="L87" s="34">
        <f t="shared" si="27"/>
        <v>18.6</v>
      </c>
      <c r="M87" s="34">
        <f t="shared" si="20"/>
        <v>24.740000000000002</v>
      </c>
      <c r="N87" s="13"/>
    </row>
    <row r="88" spans="1:14" ht="15">
      <c r="A88" s="163">
        <v>75</v>
      </c>
      <c r="B88" s="17" t="str">
        <f t="shared" si="21"/>
        <v>POTATO HARVESTER</v>
      </c>
      <c r="C88" s="10">
        <f t="shared" si="22"/>
        <v>51591.5979</v>
      </c>
      <c r="D88" s="32">
        <f t="shared" si="23"/>
        <v>12.9</v>
      </c>
      <c r="E88" s="32">
        <f t="shared" si="24"/>
        <v>28.41</v>
      </c>
      <c r="F88" s="32">
        <f t="shared" si="13"/>
        <v>41.31</v>
      </c>
      <c r="G88" s="33">
        <f t="shared" si="25"/>
        <v>0.79</v>
      </c>
      <c r="H88" s="33">
        <f t="shared" si="17"/>
        <v>10.19</v>
      </c>
      <c r="I88" s="38">
        <f t="shared" si="18"/>
        <v>22.44</v>
      </c>
      <c r="J88" s="34">
        <f t="shared" si="19"/>
        <v>32.63</v>
      </c>
      <c r="K88" s="34">
        <f t="shared" si="26"/>
        <v>19.85</v>
      </c>
      <c r="L88" s="34">
        <f t="shared" si="27"/>
        <v>31.79</v>
      </c>
      <c r="M88" s="34">
        <f t="shared" si="20"/>
        <v>51.64</v>
      </c>
      <c r="N88" s="13"/>
    </row>
    <row r="89" spans="1:14" ht="15">
      <c r="A89" s="163">
        <v>76</v>
      </c>
      <c r="B89" s="17" t="str">
        <f t="shared" si="21"/>
        <v>POTATO PLANTER</v>
      </c>
      <c r="C89" s="10">
        <f t="shared" si="22"/>
        <v>20673.8819</v>
      </c>
      <c r="D89" s="32">
        <f t="shared" si="23"/>
        <v>13.18</v>
      </c>
      <c r="E89" s="32">
        <f t="shared" si="24"/>
        <v>15.18</v>
      </c>
      <c r="F89" s="32">
        <f t="shared" si="13"/>
        <v>28.36</v>
      </c>
      <c r="G89" s="33">
        <f t="shared" si="25"/>
        <v>0.27</v>
      </c>
      <c r="H89" s="33">
        <f t="shared" si="17"/>
        <v>3.56</v>
      </c>
      <c r="I89" s="38">
        <f t="shared" si="18"/>
        <v>4.1</v>
      </c>
      <c r="J89" s="34">
        <f t="shared" si="19"/>
        <v>7.66</v>
      </c>
      <c r="K89" s="34">
        <f t="shared" si="26"/>
        <v>6.29</v>
      </c>
      <c r="L89" s="34">
        <f t="shared" si="27"/>
        <v>6.69</v>
      </c>
      <c r="M89" s="34">
        <f t="shared" si="20"/>
        <v>12.98</v>
      </c>
      <c r="N89" s="13"/>
    </row>
    <row r="90" spans="1:14" ht="15">
      <c r="A90" s="163">
        <v>77</v>
      </c>
      <c r="B90" s="17" t="str">
        <f t="shared" si="21"/>
        <v>POTATO PLANTER (SWEET)</v>
      </c>
      <c r="C90" s="10">
        <f t="shared" si="22"/>
        <v>6779.6351</v>
      </c>
      <c r="D90" s="32">
        <f t="shared" si="23"/>
        <v>1.32</v>
      </c>
      <c r="E90" s="32">
        <f t="shared" si="24"/>
        <v>13.79</v>
      </c>
      <c r="F90" s="32">
        <f t="shared" si="13"/>
        <v>15.11</v>
      </c>
      <c r="G90" s="33">
        <f t="shared" si="25"/>
        <v>0.39</v>
      </c>
      <c r="H90" s="33">
        <f t="shared" si="17"/>
        <v>0.51</v>
      </c>
      <c r="I90" s="38">
        <f t="shared" si="18"/>
        <v>5.38</v>
      </c>
      <c r="J90" s="34">
        <f t="shared" si="19"/>
        <v>5.89</v>
      </c>
      <c r="K90" s="34">
        <f t="shared" si="26"/>
        <v>3.2</v>
      </c>
      <c r="L90" s="34">
        <f t="shared" si="27"/>
        <v>7.94</v>
      </c>
      <c r="M90" s="34">
        <f t="shared" si="20"/>
        <v>11.14</v>
      </c>
      <c r="N90" s="13"/>
    </row>
    <row r="91" spans="1:14" ht="15">
      <c r="A91" s="163">
        <v>78</v>
      </c>
      <c r="B91" s="17" t="str">
        <f t="shared" si="21"/>
        <v>PRIME AID BULK BARN</v>
      </c>
      <c r="C91" s="10">
        <f t="shared" si="22"/>
        <v>17685.1</v>
      </c>
      <c r="D91" s="32">
        <f t="shared" si="23"/>
        <v>11.03</v>
      </c>
      <c r="E91" s="32">
        <f t="shared" si="24"/>
        <v>17.88</v>
      </c>
      <c r="F91" s="32">
        <f t="shared" si="13"/>
        <v>28.909999999999997</v>
      </c>
      <c r="G91" s="33">
        <f t="shared" si="25"/>
        <v>0.69</v>
      </c>
      <c r="H91" s="33">
        <f t="shared" si="17"/>
        <v>7.61</v>
      </c>
      <c r="I91" s="38">
        <f t="shared" si="18"/>
        <v>12.34</v>
      </c>
      <c r="J91" s="34">
        <f t="shared" si="19"/>
        <v>19.95</v>
      </c>
      <c r="K91" s="34">
        <f t="shared" si="26"/>
        <v>10.9</v>
      </c>
      <c r="L91" s="34">
        <f t="shared" si="27"/>
        <v>15.86</v>
      </c>
      <c r="M91" s="34">
        <f t="shared" si="20"/>
        <v>26.759999999999998</v>
      </c>
      <c r="N91" s="13"/>
    </row>
    <row r="92" spans="1:14" ht="15">
      <c r="A92" s="163">
        <v>79</v>
      </c>
      <c r="B92" s="17" t="str">
        <f t="shared" si="21"/>
        <v>PTO AIR BLAST SPRAYER (500)</v>
      </c>
      <c r="C92" s="10">
        <f t="shared" si="22"/>
        <v>18726.4403</v>
      </c>
      <c r="D92" s="32">
        <f t="shared" si="23"/>
        <v>15.92</v>
      </c>
      <c r="E92" s="32">
        <f t="shared" si="24"/>
        <v>25.44</v>
      </c>
      <c r="F92" s="32">
        <f t="shared" si="13"/>
        <v>41.36</v>
      </c>
      <c r="G92" s="33">
        <f t="shared" si="25"/>
        <v>0.2</v>
      </c>
      <c r="H92" s="33">
        <f t="shared" si="17"/>
        <v>3.18</v>
      </c>
      <c r="I92" s="38">
        <f t="shared" si="18"/>
        <v>5.09</v>
      </c>
      <c r="J92" s="34">
        <f t="shared" si="19"/>
        <v>8.27</v>
      </c>
      <c r="K92" s="34">
        <f t="shared" si="26"/>
        <v>5.21</v>
      </c>
      <c r="L92" s="34">
        <f t="shared" si="27"/>
        <v>7</v>
      </c>
      <c r="M92" s="34">
        <f t="shared" si="20"/>
        <v>12.21</v>
      </c>
      <c r="N92" s="13"/>
    </row>
    <row r="93" spans="1:14" ht="15">
      <c r="A93" s="163">
        <v>80</v>
      </c>
      <c r="B93" s="17" t="str">
        <f t="shared" si="21"/>
        <v>PTO BALER</v>
      </c>
      <c r="C93" s="10">
        <f t="shared" si="22"/>
        <v>13752.925650000001</v>
      </c>
      <c r="D93" s="32">
        <f t="shared" si="23"/>
        <v>4.44</v>
      </c>
      <c r="E93" s="32">
        <f t="shared" si="24"/>
        <v>21.14</v>
      </c>
      <c r="F93" s="32">
        <f t="shared" si="13"/>
        <v>25.580000000000002</v>
      </c>
      <c r="G93" s="33">
        <f t="shared" si="25"/>
        <v>0.38</v>
      </c>
      <c r="H93" s="33">
        <f t="shared" si="17"/>
        <v>1.69</v>
      </c>
      <c r="I93" s="38">
        <f t="shared" si="18"/>
        <v>8.03</v>
      </c>
      <c r="J93" s="34">
        <f t="shared" si="19"/>
        <v>9.719999999999999</v>
      </c>
      <c r="K93" s="34">
        <f t="shared" si="26"/>
        <v>5.53</v>
      </c>
      <c r="L93" s="34">
        <f t="shared" si="27"/>
        <v>11.67</v>
      </c>
      <c r="M93" s="34">
        <f t="shared" si="20"/>
        <v>17.2</v>
      </c>
      <c r="N93" s="13"/>
    </row>
    <row r="94" spans="1:14" ht="15">
      <c r="A94" s="163">
        <v>81</v>
      </c>
      <c r="B94" s="17" t="str">
        <f t="shared" si="21"/>
        <v>PULL TYPE SPRAYER</v>
      </c>
      <c r="C94" s="10">
        <f t="shared" si="22"/>
        <v>4507.0740000000005</v>
      </c>
      <c r="D94" s="32">
        <f t="shared" si="23"/>
        <v>1.81</v>
      </c>
      <c r="E94" s="32">
        <f t="shared" si="24"/>
        <v>9.93</v>
      </c>
      <c r="F94" s="32">
        <f t="shared" si="13"/>
        <v>11.74</v>
      </c>
      <c r="G94" s="33">
        <f t="shared" si="25"/>
        <v>0.18</v>
      </c>
      <c r="H94" s="33">
        <f t="shared" si="17"/>
        <v>0.33</v>
      </c>
      <c r="I94" s="38">
        <f t="shared" si="18"/>
        <v>1.79</v>
      </c>
      <c r="J94" s="34">
        <f t="shared" si="19"/>
        <v>2.12</v>
      </c>
      <c r="K94" s="34">
        <f t="shared" si="26"/>
        <v>1.18</v>
      </c>
      <c r="L94" s="34">
        <f t="shared" si="27"/>
        <v>2.71</v>
      </c>
      <c r="M94" s="34">
        <f t="shared" si="20"/>
        <v>3.8899999999999997</v>
      </c>
      <c r="N94" s="13"/>
    </row>
    <row r="95" spans="1:14" ht="15">
      <c r="A95" s="163">
        <v>82</v>
      </c>
      <c r="B95" s="17" t="str">
        <f aca="true" t="shared" si="28" ref="B95:B126">VLOOKUP(A95,Mach_Name,2)</f>
        <v>RAKE</v>
      </c>
      <c r="C95" s="10">
        <f aca="true" t="shared" si="29" ref="C95:C126">VLOOKUP(A95,Mach_Name,5)</f>
        <v>2668.833</v>
      </c>
      <c r="D95" s="32">
        <f aca="true" t="shared" si="30" ref="D95:D126">ROUND(SUM(VLOOKUP(A95,Mach_Name,24)),2)</f>
        <v>0.8</v>
      </c>
      <c r="E95" s="32">
        <f aca="true" t="shared" si="31" ref="E95:E126">ROUND(SUM(VLOOKUP(A95,Mach_Name,20),VLOOKUP(A95,Mach_Name,21),VLOOKUP(A95,Mach_Name,22),VLOOKUP(A95,Mach_Name,23)),2)</f>
        <v>4.83</v>
      </c>
      <c r="F95" s="32">
        <f aca="true" t="shared" si="32" ref="F95:F131">D95+E95</f>
        <v>5.63</v>
      </c>
      <c r="G95" s="33">
        <f aca="true" t="shared" si="33" ref="G95:G126">ROUND(IF(VLOOKUP(A95,Mach_Name,9)="-","-",(1/((VLOOKUP(A95,Mach_Name,8)*VLOOKUP(A95,Mach_Name,9)*VLOOKUP(A95,Mach_Name,13))/8.25))),2)</f>
        <v>0.25</v>
      </c>
      <c r="H95" s="33">
        <f t="shared" si="17"/>
        <v>0.2</v>
      </c>
      <c r="I95" s="38">
        <f t="shared" si="18"/>
        <v>1.21</v>
      </c>
      <c r="J95" s="34">
        <f t="shared" si="19"/>
        <v>1.41</v>
      </c>
      <c r="K95" s="34">
        <f aca="true" t="shared" si="34" ref="K95:K126">ROUND(IF(VLOOKUP(A95,Mach_Name,7)="-",VLOOKUP(A95,Mach_Cost,8),(VLOOKUP(VLOOKUP(A95,Mach_Name,7),Mach_Cost,4)+VLOOKUP(A95,Mach_Cost,4))*VLOOKUP(A95,Mach_Cost,7)),2)</f>
        <v>1.39</v>
      </c>
      <c r="L95" s="34">
        <f aca="true" t="shared" si="35" ref="L95:L126">ROUND(IF(VLOOKUP(A95,Mach_Name,7)="-",VLOOKUP(A95,Mach_Cost,9),(VLOOKUP(VLOOKUP(A95,Mach_Name,7),Mach_Cost,5)+VLOOKUP(A95,Mach_Cost,5))*VLOOKUP(A95,Mach_Cost,7)),2)</f>
        <v>2.48</v>
      </c>
      <c r="M95" s="34">
        <f t="shared" si="20"/>
        <v>3.87</v>
      </c>
      <c r="N95" s="13"/>
    </row>
    <row r="96" spans="1:14" ht="15">
      <c r="A96" s="163">
        <v>83</v>
      </c>
      <c r="B96" s="17" t="str">
        <f t="shared" si="28"/>
        <v>ROLLING CULTIVATOR 6-ROW</v>
      </c>
      <c r="C96" s="10">
        <f t="shared" si="29"/>
        <v>4885.29</v>
      </c>
      <c r="D96" s="32">
        <f t="shared" si="30"/>
        <v>1.55</v>
      </c>
      <c r="E96" s="32">
        <f t="shared" si="31"/>
        <v>4.3</v>
      </c>
      <c r="F96" s="32">
        <f t="shared" si="32"/>
        <v>5.85</v>
      </c>
      <c r="G96" s="33">
        <f t="shared" si="33"/>
        <v>0.17</v>
      </c>
      <c r="H96" s="33">
        <f aca="true" t="shared" si="36" ref="H96:H131">ROUND(G96*D96,2)</f>
        <v>0.26</v>
      </c>
      <c r="I96" s="38">
        <f aca="true" t="shared" si="37" ref="I96:I131">ROUND(G96*E96,2)</f>
        <v>0.73</v>
      </c>
      <c r="J96" s="34">
        <f aca="true" t="shared" si="38" ref="J96:J131">H96+I96</f>
        <v>0.99</v>
      </c>
      <c r="K96" s="34">
        <f t="shared" si="34"/>
        <v>1.43</v>
      </c>
      <c r="L96" s="34">
        <f t="shared" si="35"/>
        <v>1.85</v>
      </c>
      <c r="M96" s="34">
        <f t="shared" si="20"/>
        <v>3.2800000000000002</v>
      </c>
      <c r="N96" s="13"/>
    </row>
    <row r="97" spans="1:14" ht="15">
      <c r="A97" s="163">
        <v>84</v>
      </c>
      <c r="B97" s="17" t="str">
        <f t="shared" si="28"/>
        <v>ROTARY MOWER 7'</v>
      </c>
      <c r="C97" s="10">
        <f t="shared" si="29"/>
        <v>2110.779</v>
      </c>
      <c r="D97" s="32">
        <f t="shared" si="30"/>
        <v>0.64</v>
      </c>
      <c r="E97" s="32">
        <f t="shared" si="31"/>
        <v>2.87</v>
      </c>
      <c r="F97" s="32">
        <f t="shared" si="32"/>
        <v>3.5100000000000002</v>
      </c>
      <c r="G97" s="33">
        <f t="shared" si="33"/>
        <v>0.29</v>
      </c>
      <c r="H97" s="33">
        <f t="shared" si="36"/>
        <v>0.19</v>
      </c>
      <c r="I97" s="38">
        <f t="shared" si="37"/>
        <v>0.83</v>
      </c>
      <c r="J97" s="34">
        <f t="shared" si="38"/>
        <v>1.02</v>
      </c>
      <c r="K97" s="34">
        <f t="shared" si="34"/>
        <v>1.57</v>
      </c>
      <c r="L97" s="34">
        <f t="shared" si="35"/>
        <v>2.31</v>
      </c>
      <c r="M97" s="34">
        <f aca="true" t="shared" si="39" ref="M97:M131">K97+L97</f>
        <v>3.88</v>
      </c>
      <c r="N97" s="13"/>
    </row>
    <row r="98" spans="1:14" ht="15">
      <c r="A98" s="163">
        <v>85</v>
      </c>
      <c r="B98" s="17" t="str">
        <f t="shared" si="28"/>
        <v>ROTOVATOR</v>
      </c>
      <c r="C98" s="10">
        <f t="shared" si="29"/>
        <v>1664.48</v>
      </c>
      <c r="D98" s="32">
        <f t="shared" si="30"/>
        <v>1.28</v>
      </c>
      <c r="E98" s="32">
        <f t="shared" si="31"/>
        <v>4.52</v>
      </c>
      <c r="F98" s="32">
        <f t="shared" si="32"/>
        <v>5.8</v>
      </c>
      <c r="G98" s="33">
        <f t="shared" si="33"/>
        <v>1.41</v>
      </c>
      <c r="H98" s="33">
        <f t="shared" si="36"/>
        <v>1.8</v>
      </c>
      <c r="I98" s="38">
        <f t="shared" si="37"/>
        <v>6.37</v>
      </c>
      <c r="J98" s="34">
        <f t="shared" si="38"/>
        <v>8.17</v>
      </c>
      <c r="K98" s="34">
        <f t="shared" si="34"/>
        <v>8.53</v>
      </c>
      <c r="L98" s="34">
        <f t="shared" si="35"/>
        <v>13.56</v>
      </c>
      <c r="M98" s="34">
        <f t="shared" si="39"/>
        <v>22.09</v>
      </c>
      <c r="N98" s="13"/>
    </row>
    <row r="99" spans="1:14" ht="15">
      <c r="A99" s="163">
        <v>86</v>
      </c>
      <c r="B99" s="17" t="str">
        <f t="shared" si="28"/>
        <v>SICKLE MOWER</v>
      </c>
      <c r="C99" s="10">
        <f t="shared" si="29"/>
        <v>2247.975</v>
      </c>
      <c r="D99" s="32">
        <f t="shared" si="30"/>
        <v>3.29</v>
      </c>
      <c r="E99" s="32">
        <f t="shared" si="31"/>
        <v>6.11</v>
      </c>
      <c r="F99" s="32">
        <f t="shared" si="32"/>
        <v>9.4</v>
      </c>
      <c r="G99" s="33">
        <f t="shared" si="33"/>
        <v>0.26</v>
      </c>
      <c r="H99" s="33">
        <f t="shared" si="36"/>
        <v>0.86</v>
      </c>
      <c r="I99" s="38">
        <f t="shared" si="37"/>
        <v>1.59</v>
      </c>
      <c r="J99" s="34">
        <f t="shared" si="38"/>
        <v>2.45</v>
      </c>
      <c r="K99" s="34">
        <f t="shared" si="34"/>
        <v>2.1</v>
      </c>
      <c r="L99" s="34">
        <f t="shared" si="35"/>
        <v>2.91</v>
      </c>
      <c r="M99" s="34">
        <f t="shared" si="39"/>
        <v>5.01</v>
      </c>
      <c r="N99" s="13"/>
    </row>
    <row r="100" spans="1:14" ht="15">
      <c r="A100" s="163">
        <v>87</v>
      </c>
      <c r="B100" s="17" t="str">
        <f t="shared" si="28"/>
        <v>SIDEDRESSER 2-ROW</v>
      </c>
      <c r="C100" s="10">
        <f t="shared" si="29"/>
        <v>1664.48</v>
      </c>
      <c r="D100" s="32">
        <f t="shared" si="30"/>
        <v>0.36</v>
      </c>
      <c r="E100" s="32">
        <f t="shared" si="31"/>
        <v>2.26</v>
      </c>
      <c r="F100" s="32">
        <f t="shared" si="32"/>
        <v>2.6199999999999997</v>
      </c>
      <c r="G100" s="33">
        <f t="shared" si="33"/>
        <v>0.56</v>
      </c>
      <c r="H100" s="33">
        <f t="shared" si="36"/>
        <v>0.2</v>
      </c>
      <c r="I100" s="38">
        <f t="shared" si="37"/>
        <v>1.27</v>
      </c>
      <c r="J100" s="34">
        <f t="shared" si="38"/>
        <v>1.47</v>
      </c>
      <c r="K100" s="34">
        <f t="shared" si="34"/>
        <v>4.06</v>
      </c>
      <c r="L100" s="34">
        <f t="shared" si="35"/>
        <v>4.95</v>
      </c>
      <c r="M100" s="34">
        <f t="shared" si="39"/>
        <v>9.01</v>
      </c>
      <c r="N100" s="13"/>
    </row>
    <row r="101" spans="1:29" ht="15">
      <c r="A101" s="163">
        <v>88</v>
      </c>
      <c r="B101" s="17" t="str">
        <f t="shared" si="28"/>
        <v>SILAGE BLOWER</v>
      </c>
      <c r="C101" s="10">
        <f t="shared" si="29"/>
        <v>3120.9</v>
      </c>
      <c r="D101" s="32">
        <f t="shared" si="30"/>
        <v>1.56</v>
      </c>
      <c r="E101" s="32">
        <f t="shared" si="31"/>
        <v>4.26</v>
      </c>
      <c r="F101" s="32">
        <f t="shared" si="32"/>
        <v>5.82</v>
      </c>
      <c r="G101" s="33">
        <f t="shared" si="33"/>
        <v>0.47</v>
      </c>
      <c r="H101" s="33">
        <f t="shared" si="36"/>
        <v>0.73</v>
      </c>
      <c r="I101" s="38">
        <f t="shared" si="37"/>
        <v>2</v>
      </c>
      <c r="J101" s="34">
        <f t="shared" si="38"/>
        <v>2.73</v>
      </c>
      <c r="K101" s="34">
        <f t="shared" si="34"/>
        <v>2.98</v>
      </c>
      <c r="L101" s="34">
        <f t="shared" si="35"/>
        <v>4.4</v>
      </c>
      <c r="M101" s="34">
        <f t="shared" si="39"/>
        <v>7.380000000000001</v>
      </c>
      <c r="N101" s="40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</row>
    <row r="102" spans="1:29" ht="15">
      <c r="A102" s="163">
        <v>89</v>
      </c>
      <c r="B102" s="17" t="str">
        <f t="shared" si="28"/>
        <v>SILAGE CHOPPER</v>
      </c>
      <c r="C102" s="10">
        <f t="shared" si="29"/>
        <v>20956.32335</v>
      </c>
      <c r="D102" s="32">
        <f t="shared" si="30"/>
        <v>14.84</v>
      </c>
      <c r="E102" s="32">
        <f t="shared" si="31"/>
        <v>28.61</v>
      </c>
      <c r="F102" s="32">
        <f t="shared" si="32"/>
        <v>43.45</v>
      </c>
      <c r="G102" s="33">
        <f t="shared" si="33"/>
        <v>0.43</v>
      </c>
      <c r="H102" s="33">
        <f t="shared" si="36"/>
        <v>6.38</v>
      </c>
      <c r="I102" s="38">
        <f t="shared" si="37"/>
        <v>12.3</v>
      </c>
      <c r="J102" s="34">
        <f t="shared" si="38"/>
        <v>18.68</v>
      </c>
      <c r="K102" s="34">
        <f t="shared" si="34"/>
        <v>11.64</v>
      </c>
      <c r="L102" s="34">
        <f t="shared" si="35"/>
        <v>17.39</v>
      </c>
      <c r="M102" s="34">
        <f t="shared" si="39"/>
        <v>29.03</v>
      </c>
      <c r="N102" s="40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</row>
    <row r="103" spans="1:29" ht="15">
      <c r="A103" s="163">
        <v>90</v>
      </c>
      <c r="B103" s="17" t="str">
        <f t="shared" si="28"/>
        <v>SILAGE CHOPPER &amp; WAGON</v>
      </c>
      <c r="C103" s="10">
        <f t="shared" si="29"/>
        <v>28608.25</v>
      </c>
      <c r="D103" s="32">
        <f t="shared" si="30"/>
        <v>18.59</v>
      </c>
      <c r="E103" s="32">
        <f t="shared" si="31"/>
        <v>52.07</v>
      </c>
      <c r="F103" s="32">
        <f t="shared" si="32"/>
        <v>70.66</v>
      </c>
      <c r="G103" s="33">
        <f t="shared" si="33"/>
        <v>0.57</v>
      </c>
      <c r="H103" s="33">
        <f t="shared" si="36"/>
        <v>10.6</v>
      </c>
      <c r="I103" s="38">
        <f t="shared" si="37"/>
        <v>29.68</v>
      </c>
      <c r="J103" s="34">
        <f t="shared" si="38"/>
        <v>40.28</v>
      </c>
      <c r="K103" s="34">
        <f t="shared" si="34"/>
        <v>17.57</v>
      </c>
      <c r="L103" s="34">
        <f t="shared" si="35"/>
        <v>36.42</v>
      </c>
      <c r="M103" s="34">
        <f t="shared" si="39"/>
        <v>53.99</v>
      </c>
      <c r="N103" s="40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</row>
    <row r="104" spans="1:29" ht="15">
      <c r="A104" s="163">
        <v>91</v>
      </c>
      <c r="B104" s="17" t="str">
        <f t="shared" si="28"/>
        <v>SILAGE WAGON</v>
      </c>
      <c r="C104" s="10">
        <f t="shared" si="29"/>
        <v>7672.2125</v>
      </c>
      <c r="D104" s="32">
        <f t="shared" si="30"/>
        <v>2.65</v>
      </c>
      <c r="E104" s="32">
        <f t="shared" si="31"/>
        <v>10.47</v>
      </c>
      <c r="F104" s="32">
        <f t="shared" si="32"/>
        <v>13.120000000000001</v>
      </c>
      <c r="G104" s="33">
        <f t="shared" si="33"/>
        <v>0.57</v>
      </c>
      <c r="H104" s="33">
        <f t="shared" si="36"/>
        <v>1.51</v>
      </c>
      <c r="I104" s="38">
        <f t="shared" si="37"/>
        <v>5.97</v>
      </c>
      <c r="J104" s="34">
        <f t="shared" si="38"/>
        <v>7.4799999999999995</v>
      </c>
      <c r="K104" s="34">
        <f t="shared" si="34"/>
        <v>7.27</v>
      </c>
      <c r="L104" s="34">
        <f t="shared" si="35"/>
        <v>11.43</v>
      </c>
      <c r="M104" s="34">
        <f t="shared" si="39"/>
        <v>18.7</v>
      </c>
      <c r="N104" s="40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</row>
    <row r="105" spans="1:29" ht="15">
      <c r="A105" s="163">
        <v>92</v>
      </c>
      <c r="B105" s="17" t="str">
        <f t="shared" si="28"/>
        <v>SPIKE HARROW</v>
      </c>
      <c r="C105" s="10">
        <f t="shared" si="29"/>
        <v>936.27</v>
      </c>
      <c r="D105" s="32">
        <f t="shared" si="30"/>
        <v>0.09</v>
      </c>
      <c r="E105" s="32">
        <f t="shared" si="31"/>
        <v>1.37</v>
      </c>
      <c r="F105" s="32">
        <f t="shared" si="32"/>
        <v>1.4600000000000002</v>
      </c>
      <c r="G105" s="33">
        <f t="shared" si="33"/>
        <v>0.24</v>
      </c>
      <c r="H105" s="33">
        <f t="shared" si="36"/>
        <v>0.02</v>
      </c>
      <c r="I105" s="38">
        <f t="shared" si="37"/>
        <v>0.33</v>
      </c>
      <c r="J105" s="34">
        <f t="shared" si="38"/>
        <v>0.35000000000000003</v>
      </c>
      <c r="K105" s="34">
        <f t="shared" si="34"/>
        <v>1.17</v>
      </c>
      <c r="L105" s="34">
        <f t="shared" si="35"/>
        <v>1.55</v>
      </c>
      <c r="M105" s="34">
        <f t="shared" si="39"/>
        <v>2.7199999999999998</v>
      </c>
      <c r="N105" s="40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</row>
    <row r="106" spans="1:29" ht="15">
      <c r="A106" s="163">
        <v>93</v>
      </c>
      <c r="B106" s="17" t="str">
        <f t="shared" si="28"/>
        <v>ORCHARD SPRAYER</v>
      </c>
      <c r="C106" s="10">
        <f t="shared" si="29"/>
        <v>15604.5</v>
      </c>
      <c r="D106" s="32">
        <f t="shared" si="30"/>
        <v>9.14</v>
      </c>
      <c r="E106" s="32">
        <f t="shared" si="31"/>
        <v>26.5</v>
      </c>
      <c r="F106" s="32">
        <f t="shared" si="32"/>
        <v>35.64</v>
      </c>
      <c r="G106" s="33">
        <f t="shared" si="33"/>
        <v>0.18</v>
      </c>
      <c r="H106" s="33">
        <f t="shared" si="36"/>
        <v>1.65</v>
      </c>
      <c r="I106" s="38">
        <f t="shared" si="37"/>
        <v>4.77</v>
      </c>
      <c r="J106" s="34">
        <f t="shared" si="38"/>
        <v>6.42</v>
      </c>
      <c r="K106" s="34">
        <f t="shared" si="34"/>
        <v>2.5</v>
      </c>
      <c r="L106" s="34">
        <f t="shared" si="35"/>
        <v>5.69</v>
      </c>
      <c r="M106" s="34">
        <f t="shared" si="39"/>
        <v>8.190000000000001</v>
      </c>
      <c r="N106" s="40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</row>
    <row r="107" spans="1:29" ht="15">
      <c r="A107" s="163">
        <v>94</v>
      </c>
      <c r="B107" s="17" t="str">
        <f t="shared" si="28"/>
        <v>SPRING TOOTH</v>
      </c>
      <c r="C107" s="10">
        <f t="shared" si="29"/>
        <v>2274.61595</v>
      </c>
      <c r="D107" s="32">
        <f t="shared" si="30"/>
        <v>0.01</v>
      </c>
      <c r="E107" s="32">
        <f t="shared" si="31"/>
        <v>3.34</v>
      </c>
      <c r="F107" s="32">
        <f t="shared" si="32"/>
        <v>3.3499999999999996</v>
      </c>
      <c r="G107" s="33">
        <f t="shared" si="33"/>
        <v>0.11</v>
      </c>
      <c r="H107" s="33">
        <f t="shared" si="36"/>
        <v>0</v>
      </c>
      <c r="I107" s="38">
        <f t="shared" si="37"/>
        <v>0.37</v>
      </c>
      <c r="J107" s="34">
        <f t="shared" si="38"/>
        <v>0.37</v>
      </c>
      <c r="K107" s="34">
        <f t="shared" si="34"/>
        <v>0.53</v>
      </c>
      <c r="L107" s="34">
        <f t="shared" si="35"/>
        <v>0.93</v>
      </c>
      <c r="M107" s="34">
        <f t="shared" si="39"/>
        <v>1.46</v>
      </c>
      <c r="N107" s="40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</row>
    <row r="108" spans="1:29" ht="15">
      <c r="A108" s="163">
        <v>95</v>
      </c>
      <c r="B108" s="17" t="str">
        <f t="shared" si="28"/>
        <v>SUBSOILER BEDDER 2-ROW</v>
      </c>
      <c r="C108" s="10">
        <f t="shared" si="29"/>
        <v>3827.1195</v>
      </c>
      <c r="D108" s="32">
        <f t="shared" si="30"/>
        <v>0.85</v>
      </c>
      <c r="E108" s="32">
        <f t="shared" si="31"/>
        <v>4.73</v>
      </c>
      <c r="F108" s="32">
        <f t="shared" si="32"/>
        <v>5.58</v>
      </c>
      <c r="G108" s="33">
        <f t="shared" si="33"/>
        <v>0.45</v>
      </c>
      <c r="H108" s="33">
        <f t="shared" si="36"/>
        <v>0.38</v>
      </c>
      <c r="I108" s="38">
        <f t="shared" si="37"/>
        <v>2.13</v>
      </c>
      <c r="J108" s="34">
        <f t="shared" si="38"/>
        <v>2.51</v>
      </c>
      <c r="K108" s="34">
        <f t="shared" si="34"/>
        <v>3.48</v>
      </c>
      <c r="L108" s="34">
        <f t="shared" si="35"/>
        <v>5.09</v>
      </c>
      <c r="M108" s="34">
        <f t="shared" si="39"/>
        <v>8.57</v>
      </c>
      <c r="N108" s="40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</row>
    <row r="109" spans="1:29" ht="15">
      <c r="A109" s="163">
        <v>96</v>
      </c>
      <c r="B109" s="17" t="str">
        <f t="shared" si="28"/>
        <v>SUBSOILER-BEDDER 4-ROW</v>
      </c>
      <c r="C109" s="10">
        <f t="shared" si="29"/>
        <v>6697.575000000001</v>
      </c>
      <c r="D109" s="32">
        <f t="shared" si="30"/>
        <v>4.86</v>
      </c>
      <c r="E109" s="32">
        <f t="shared" si="31"/>
        <v>5.52</v>
      </c>
      <c r="F109" s="32">
        <f t="shared" si="32"/>
        <v>10.379999999999999</v>
      </c>
      <c r="G109" s="33">
        <f t="shared" si="33"/>
        <v>0.19</v>
      </c>
      <c r="H109" s="33">
        <f t="shared" si="36"/>
        <v>0.92</v>
      </c>
      <c r="I109" s="38">
        <f t="shared" si="37"/>
        <v>1.05</v>
      </c>
      <c r="J109" s="34">
        <f t="shared" si="38"/>
        <v>1.9700000000000002</v>
      </c>
      <c r="K109" s="34">
        <f t="shared" si="34"/>
        <v>2.84</v>
      </c>
      <c r="L109" s="34">
        <f t="shared" si="35"/>
        <v>2.87</v>
      </c>
      <c r="M109" s="34">
        <f t="shared" si="39"/>
        <v>5.71</v>
      </c>
      <c r="N109" s="40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</row>
    <row r="110" spans="1:29" ht="15">
      <c r="A110" s="163">
        <v>96.1</v>
      </c>
      <c r="B110" s="17" t="str">
        <f t="shared" si="28"/>
        <v>SUBSOILER-BEDDER 6-ROW</v>
      </c>
      <c r="C110" s="10">
        <f t="shared" si="29"/>
        <v>8322.606</v>
      </c>
      <c r="D110" s="32">
        <f t="shared" si="30"/>
        <v>6.03</v>
      </c>
      <c r="E110" s="32">
        <f t="shared" si="31"/>
        <v>6.86</v>
      </c>
      <c r="F110" s="32">
        <f>D110+E110</f>
        <v>12.89</v>
      </c>
      <c r="G110" s="33">
        <f t="shared" si="33"/>
        <v>0.17</v>
      </c>
      <c r="H110" s="33">
        <f t="shared" si="36"/>
        <v>1.03</v>
      </c>
      <c r="I110" s="38">
        <f t="shared" si="37"/>
        <v>1.17</v>
      </c>
      <c r="J110" s="34">
        <f>H110+I110</f>
        <v>2.2</v>
      </c>
      <c r="K110" s="34">
        <f t="shared" si="34"/>
        <v>3.1</v>
      </c>
      <c r="L110" s="34">
        <f t="shared" si="35"/>
        <v>3.18</v>
      </c>
      <c r="M110" s="34">
        <f>K110+L110</f>
        <v>6.28</v>
      </c>
      <c r="N110" s="40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</row>
    <row r="111" spans="1:29" ht="15">
      <c r="A111" s="163">
        <v>97</v>
      </c>
      <c r="B111" s="17" t="str">
        <f t="shared" si="28"/>
        <v>SUBSOILER-PLANTER W/SPRAYER 4-ROW</v>
      </c>
      <c r="C111" s="10">
        <f t="shared" si="29"/>
        <v>21242.205</v>
      </c>
      <c r="D111" s="32">
        <f t="shared" si="30"/>
        <v>10.58</v>
      </c>
      <c r="E111" s="32">
        <f t="shared" si="31"/>
        <v>26.25</v>
      </c>
      <c r="F111" s="32">
        <f t="shared" si="32"/>
        <v>36.83</v>
      </c>
      <c r="G111" s="33">
        <f t="shared" si="33"/>
        <v>0.2</v>
      </c>
      <c r="H111" s="33">
        <f t="shared" si="36"/>
        <v>2.12</v>
      </c>
      <c r="I111" s="38">
        <f t="shared" si="37"/>
        <v>5.25</v>
      </c>
      <c r="J111" s="34">
        <f t="shared" si="38"/>
        <v>7.37</v>
      </c>
      <c r="K111" s="34">
        <f t="shared" si="34"/>
        <v>4.97</v>
      </c>
      <c r="L111" s="34">
        <f t="shared" si="35"/>
        <v>8.01</v>
      </c>
      <c r="M111" s="34">
        <f t="shared" si="39"/>
        <v>12.98</v>
      </c>
      <c r="N111" s="40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</row>
    <row r="112" spans="1:29" ht="15">
      <c r="A112" s="163">
        <v>97.1</v>
      </c>
      <c r="B112" s="17" t="str">
        <f t="shared" si="28"/>
        <v>SUBSOILER-PLANTER W/SPRAYER 6-ROW</v>
      </c>
      <c r="C112" s="10">
        <f t="shared" si="29"/>
        <v>25154.145000000004</v>
      </c>
      <c r="D112" s="32">
        <f t="shared" si="30"/>
        <v>12.53</v>
      </c>
      <c r="E112" s="32">
        <f t="shared" si="31"/>
        <v>31.09</v>
      </c>
      <c r="F112" s="32">
        <f>D112+E112</f>
        <v>43.62</v>
      </c>
      <c r="G112" s="33">
        <f t="shared" si="33"/>
        <v>0.18</v>
      </c>
      <c r="H112" s="33">
        <f>ROUND(G112*D112,2)</f>
        <v>2.26</v>
      </c>
      <c r="I112" s="38">
        <f>ROUND(G112*E112,2)</f>
        <v>5.6</v>
      </c>
      <c r="J112" s="34">
        <f>H112+I112</f>
        <v>7.859999999999999</v>
      </c>
      <c r="K112" s="34">
        <f t="shared" si="34"/>
        <v>5.22</v>
      </c>
      <c r="L112" s="34">
        <f t="shared" si="35"/>
        <v>8.52</v>
      </c>
      <c r="M112" s="34">
        <f>K112+L112</f>
        <v>13.739999999999998</v>
      </c>
      <c r="N112" s="40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</row>
    <row r="113" spans="1:29" ht="15">
      <c r="A113" s="163">
        <v>97.2</v>
      </c>
      <c r="B113" s="17" t="str">
        <f t="shared" si="28"/>
        <v>SUBSOILER-PLANTER 6-ROW</v>
      </c>
      <c r="C113" s="10">
        <f t="shared" si="29"/>
        <v>23096.205</v>
      </c>
      <c r="D113" s="32">
        <f t="shared" si="30"/>
        <v>11.5</v>
      </c>
      <c r="E113" s="32">
        <f t="shared" si="31"/>
        <v>28.55</v>
      </c>
      <c r="F113" s="32">
        <f>D113+E113</f>
        <v>40.05</v>
      </c>
      <c r="G113" s="33">
        <f t="shared" si="33"/>
        <v>0.18</v>
      </c>
      <c r="H113" s="33">
        <f t="shared" si="36"/>
        <v>2.07</v>
      </c>
      <c r="I113" s="38">
        <f t="shared" si="37"/>
        <v>5.14</v>
      </c>
      <c r="J113" s="34">
        <f>H113+I113</f>
        <v>7.209999999999999</v>
      </c>
      <c r="K113" s="34">
        <f t="shared" si="34"/>
        <v>5.03</v>
      </c>
      <c r="L113" s="34">
        <f t="shared" si="35"/>
        <v>8.06</v>
      </c>
      <c r="M113" s="34">
        <f>K113+L113</f>
        <v>13.09</v>
      </c>
      <c r="N113" s="40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</row>
    <row r="114" spans="1:29" ht="15">
      <c r="A114" s="163">
        <v>98</v>
      </c>
      <c r="B114" s="17" t="str">
        <f t="shared" si="28"/>
        <v>SUPER BEDDER</v>
      </c>
      <c r="C114" s="10">
        <f t="shared" si="29"/>
        <v>3158.3508</v>
      </c>
      <c r="D114" s="32">
        <f t="shared" si="30"/>
        <v>2.39</v>
      </c>
      <c r="E114" s="32">
        <f t="shared" si="31"/>
        <v>8.53</v>
      </c>
      <c r="F114" s="32">
        <f t="shared" si="32"/>
        <v>10.92</v>
      </c>
      <c r="G114" s="33">
        <f t="shared" si="33"/>
        <v>1.1</v>
      </c>
      <c r="H114" s="33">
        <f t="shared" si="36"/>
        <v>2.63</v>
      </c>
      <c r="I114" s="38">
        <f t="shared" si="37"/>
        <v>9.38</v>
      </c>
      <c r="J114" s="34">
        <f t="shared" si="38"/>
        <v>12.010000000000002</v>
      </c>
      <c r="K114" s="34">
        <f t="shared" si="34"/>
        <v>10.21</v>
      </c>
      <c r="L114" s="34">
        <f t="shared" si="35"/>
        <v>16.62</v>
      </c>
      <c r="M114" s="34">
        <f t="shared" si="39"/>
        <v>26.830000000000002</v>
      </c>
      <c r="N114" s="40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</row>
    <row r="115" spans="1:29" ht="15">
      <c r="A115" s="163">
        <v>99</v>
      </c>
      <c r="B115" s="17" t="str">
        <f t="shared" si="28"/>
        <v>TOBACCO CULTIVATOR 1-ROW</v>
      </c>
      <c r="C115" s="10">
        <f t="shared" si="29"/>
        <v>1212.516</v>
      </c>
      <c r="D115" s="32">
        <f t="shared" si="30"/>
        <v>0.48</v>
      </c>
      <c r="E115" s="32">
        <f t="shared" si="31"/>
        <v>1.1</v>
      </c>
      <c r="F115" s="32">
        <f t="shared" si="32"/>
        <v>1.58</v>
      </c>
      <c r="G115" s="33">
        <f t="shared" si="33"/>
        <v>0.71</v>
      </c>
      <c r="H115" s="33">
        <f t="shared" si="36"/>
        <v>0.34</v>
      </c>
      <c r="I115" s="38">
        <f t="shared" si="37"/>
        <v>0.78</v>
      </c>
      <c r="J115" s="34">
        <f t="shared" si="38"/>
        <v>1.12</v>
      </c>
      <c r="K115" s="34">
        <f t="shared" si="34"/>
        <v>3.73</v>
      </c>
      <c r="L115" s="34">
        <f t="shared" si="35"/>
        <v>4.4</v>
      </c>
      <c r="M115" s="34">
        <f t="shared" si="39"/>
        <v>8.13</v>
      </c>
      <c r="N115" s="40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</row>
    <row r="116" spans="1:29" ht="15">
      <c r="A116" s="163">
        <v>100</v>
      </c>
      <c r="B116" s="17" t="str">
        <f t="shared" si="28"/>
        <v>TOBACCO HARVESTER LOW PROFILE</v>
      </c>
      <c r="C116" s="10">
        <f t="shared" si="29"/>
        <v>13003.75</v>
      </c>
      <c r="D116" s="32">
        <f t="shared" si="30"/>
        <v>1.88</v>
      </c>
      <c r="E116" s="32">
        <f t="shared" si="31"/>
        <v>18.49</v>
      </c>
      <c r="F116" s="32">
        <f t="shared" si="32"/>
        <v>20.369999999999997</v>
      </c>
      <c r="G116" s="33">
        <f t="shared" si="33"/>
        <v>2.95</v>
      </c>
      <c r="H116" s="33">
        <f t="shared" si="36"/>
        <v>5.55</v>
      </c>
      <c r="I116" s="38">
        <f t="shared" si="37"/>
        <v>54.55</v>
      </c>
      <c r="J116" s="34">
        <f t="shared" si="38"/>
        <v>60.099999999999994</v>
      </c>
      <c r="K116" s="34">
        <f t="shared" si="34"/>
        <v>19.62</v>
      </c>
      <c r="L116" s="34">
        <f t="shared" si="35"/>
        <v>69.59</v>
      </c>
      <c r="M116" s="34">
        <f t="shared" si="39"/>
        <v>89.21000000000001</v>
      </c>
      <c r="N116" s="40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</row>
    <row r="117" spans="1:29" ht="15">
      <c r="A117" s="163">
        <v>101</v>
      </c>
      <c r="B117" s="17" t="str">
        <f t="shared" si="28"/>
        <v>TOBACCO TOPPER 2-ROW</v>
      </c>
      <c r="C117" s="10">
        <f t="shared" si="29"/>
        <v>3068.885</v>
      </c>
      <c r="D117" s="32">
        <f t="shared" si="30"/>
        <v>4.2</v>
      </c>
      <c r="E117" s="32">
        <f t="shared" si="31"/>
        <v>9.25</v>
      </c>
      <c r="F117" s="32">
        <f t="shared" si="32"/>
        <v>13.45</v>
      </c>
      <c r="G117" s="33">
        <f t="shared" si="33"/>
        <v>0.86</v>
      </c>
      <c r="H117" s="33">
        <f t="shared" si="36"/>
        <v>3.61</v>
      </c>
      <c r="I117" s="38">
        <f t="shared" si="37"/>
        <v>7.96</v>
      </c>
      <c r="J117" s="34">
        <f t="shared" si="38"/>
        <v>11.57</v>
      </c>
      <c r="K117" s="34">
        <f t="shared" si="34"/>
        <v>7.71</v>
      </c>
      <c r="L117" s="34">
        <f t="shared" si="35"/>
        <v>12.34</v>
      </c>
      <c r="M117" s="34">
        <f t="shared" si="39"/>
        <v>20.05</v>
      </c>
      <c r="N117" s="40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</row>
    <row r="118" spans="1:29" ht="15">
      <c r="A118" s="163">
        <v>102</v>
      </c>
      <c r="B118" s="17" t="str">
        <f t="shared" si="28"/>
        <v>TOBACCO TRAILER</v>
      </c>
      <c r="C118" s="10">
        <f t="shared" si="29"/>
        <v>1040.3</v>
      </c>
      <c r="D118" s="32">
        <f t="shared" si="30"/>
        <v>0.55</v>
      </c>
      <c r="E118" s="32">
        <f t="shared" si="31"/>
        <v>0.86</v>
      </c>
      <c r="F118" s="32">
        <f t="shared" si="32"/>
        <v>1.4100000000000001</v>
      </c>
      <c r="G118" s="33">
        <f t="shared" si="33"/>
        <v>2.58</v>
      </c>
      <c r="H118" s="33">
        <f t="shared" si="36"/>
        <v>1.42</v>
      </c>
      <c r="I118" s="38">
        <f t="shared" si="37"/>
        <v>2.22</v>
      </c>
      <c r="J118" s="34">
        <f t="shared" si="38"/>
        <v>3.64</v>
      </c>
      <c r="K118" s="34">
        <f t="shared" si="34"/>
        <v>13.73</v>
      </c>
      <c r="L118" s="34">
        <f t="shared" si="35"/>
        <v>15.38</v>
      </c>
      <c r="M118" s="34">
        <f t="shared" si="39"/>
        <v>29.11</v>
      </c>
      <c r="N118" s="40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</row>
    <row r="119" spans="1:29" ht="15">
      <c r="A119" s="163">
        <v>103</v>
      </c>
      <c r="B119" s="17" t="str">
        <f t="shared" si="28"/>
        <v>TOBACCO TRANSPLANTER 1-ROW</v>
      </c>
      <c r="C119" s="10">
        <f t="shared" si="29"/>
        <v>3016.87</v>
      </c>
      <c r="D119" s="32">
        <f t="shared" si="30"/>
        <v>2.25</v>
      </c>
      <c r="E119" s="32">
        <f t="shared" si="31"/>
        <v>2.83</v>
      </c>
      <c r="F119" s="32">
        <f t="shared" si="32"/>
        <v>5.08</v>
      </c>
      <c r="G119" s="33">
        <f t="shared" si="33"/>
        <v>3.08</v>
      </c>
      <c r="H119" s="33">
        <f t="shared" si="36"/>
        <v>6.93</v>
      </c>
      <c r="I119" s="38">
        <f t="shared" si="37"/>
        <v>8.72</v>
      </c>
      <c r="J119" s="34">
        <f t="shared" si="38"/>
        <v>15.65</v>
      </c>
      <c r="K119" s="34">
        <f t="shared" si="34"/>
        <v>28.15</v>
      </c>
      <c r="L119" s="34">
        <f t="shared" si="35"/>
        <v>28.98</v>
      </c>
      <c r="M119" s="34">
        <f t="shared" si="39"/>
        <v>57.129999999999995</v>
      </c>
      <c r="N119" s="40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</row>
    <row r="120" spans="1:29" ht="15">
      <c r="A120" s="163">
        <v>104</v>
      </c>
      <c r="B120" s="17" t="str">
        <f t="shared" si="28"/>
        <v>TOBACCO TRANSPLANTER 2-ROW</v>
      </c>
      <c r="C120" s="10">
        <f t="shared" si="29"/>
        <v>4837.395</v>
      </c>
      <c r="D120" s="32">
        <f t="shared" si="30"/>
        <v>3.61</v>
      </c>
      <c r="E120" s="32">
        <f t="shared" si="31"/>
        <v>4.53</v>
      </c>
      <c r="F120" s="32">
        <f t="shared" si="32"/>
        <v>8.14</v>
      </c>
      <c r="G120" s="33">
        <f t="shared" si="33"/>
        <v>1.54</v>
      </c>
      <c r="H120" s="33">
        <f t="shared" si="36"/>
        <v>5.56</v>
      </c>
      <c r="I120" s="38">
        <f t="shared" si="37"/>
        <v>6.98</v>
      </c>
      <c r="J120" s="34">
        <f t="shared" si="38"/>
        <v>12.54</v>
      </c>
      <c r="K120" s="34">
        <f t="shared" si="34"/>
        <v>21.13</v>
      </c>
      <c r="L120" s="34">
        <f t="shared" si="35"/>
        <v>21.73</v>
      </c>
      <c r="M120" s="34">
        <f t="shared" si="39"/>
        <v>42.86</v>
      </c>
      <c r="N120" s="40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</row>
    <row r="121" spans="1:29" ht="15">
      <c r="A121" s="163">
        <v>105</v>
      </c>
      <c r="B121" s="17" t="str">
        <f t="shared" si="28"/>
        <v>TOMATO TRANSPLANTER 3-ROW</v>
      </c>
      <c r="C121" s="10">
        <f t="shared" si="29"/>
        <v>7802.25</v>
      </c>
      <c r="D121" s="32">
        <f t="shared" si="30"/>
        <v>1.62</v>
      </c>
      <c r="E121" s="32">
        <f t="shared" si="31"/>
        <v>14.13</v>
      </c>
      <c r="F121" s="32">
        <f t="shared" si="32"/>
        <v>15.75</v>
      </c>
      <c r="G121" s="33">
        <f t="shared" si="33"/>
        <v>2.06</v>
      </c>
      <c r="H121" s="33">
        <f t="shared" si="36"/>
        <v>3.34</v>
      </c>
      <c r="I121" s="38">
        <f t="shared" si="37"/>
        <v>29.11</v>
      </c>
      <c r="J121" s="34">
        <f t="shared" si="38"/>
        <v>32.45</v>
      </c>
      <c r="K121" s="34">
        <f t="shared" si="34"/>
        <v>17.53</v>
      </c>
      <c r="L121" s="34">
        <f t="shared" si="35"/>
        <v>42.66</v>
      </c>
      <c r="M121" s="34">
        <f t="shared" si="39"/>
        <v>60.19</v>
      </c>
      <c r="N121" s="40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</row>
    <row r="122" spans="1:29" ht="15">
      <c r="A122" s="163">
        <v>106</v>
      </c>
      <c r="B122" s="17" t="str">
        <f t="shared" si="28"/>
        <v>TRACTOR MTD SPRAYER</v>
      </c>
      <c r="C122" s="10">
        <f t="shared" si="29"/>
        <v>3026.6549999999997</v>
      </c>
      <c r="D122" s="32">
        <f t="shared" si="30"/>
        <v>1.77</v>
      </c>
      <c r="E122" s="32">
        <f t="shared" si="31"/>
        <v>5.14</v>
      </c>
      <c r="F122" s="32">
        <f t="shared" si="32"/>
        <v>6.91</v>
      </c>
      <c r="G122" s="33">
        <f t="shared" si="33"/>
        <v>0.16</v>
      </c>
      <c r="H122" s="33">
        <f t="shared" si="36"/>
        <v>0.28</v>
      </c>
      <c r="I122" s="38">
        <f t="shared" si="37"/>
        <v>0.82</v>
      </c>
      <c r="J122" s="34">
        <f t="shared" si="38"/>
        <v>1.1</v>
      </c>
      <c r="K122" s="34">
        <f t="shared" si="34"/>
        <v>1.05</v>
      </c>
      <c r="L122" s="34">
        <f t="shared" si="35"/>
        <v>1.64</v>
      </c>
      <c r="M122" s="34">
        <f t="shared" si="39"/>
        <v>2.69</v>
      </c>
      <c r="N122" s="40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</row>
    <row r="123" spans="1:29" ht="15">
      <c r="A123" s="163">
        <v>107</v>
      </c>
      <c r="B123" s="17" t="str">
        <f t="shared" si="28"/>
        <v>TRACTOR MTD SPRAYER &amp; FERT.</v>
      </c>
      <c r="C123" s="10">
        <f t="shared" si="29"/>
        <v>3920.2830000000004</v>
      </c>
      <c r="D123" s="32">
        <f t="shared" si="30"/>
        <v>2.3</v>
      </c>
      <c r="E123" s="32">
        <f t="shared" si="31"/>
        <v>6.66</v>
      </c>
      <c r="F123" s="32">
        <f t="shared" si="32"/>
        <v>8.96</v>
      </c>
      <c r="G123" s="33">
        <f t="shared" si="33"/>
        <v>0.16</v>
      </c>
      <c r="H123" s="33">
        <f t="shared" si="36"/>
        <v>0.37</v>
      </c>
      <c r="I123" s="38">
        <f t="shared" si="37"/>
        <v>1.07</v>
      </c>
      <c r="J123" s="34">
        <f t="shared" si="38"/>
        <v>1.44</v>
      </c>
      <c r="K123" s="34">
        <f t="shared" si="34"/>
        <v>1.13</v>
      </c>
      <c r="L123" s="34">
        <f t="shared" si="35"/>
        <v>1.88</v>
      </c>
      <c r="M123" s="34">
        <f t="shared" si="39"/>
        <v>3.01</v>
      </c>
      <c r="N123" s="40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</row>
    <row r="124" spans="1:29" ht="15">
      <c r="A124" s="163">
        <v>108</v>
      </c>
      <c r="B124" s="17" t="str">
        <f t="shared" si="28"/>
        <v>TRAILER 4W</v>
      </c>
      <c r="C124" s="10">
        <f t="shared" si="29"/>
        <v>2536.272</v>
      </c>
      <c r="D124" s="32">
        <f t="shared" si="30"/>
        <v>1.24</v>
      </c>
      <c r="E124" s="32">
        <f t="shared" si="31"/>
        <v>6.86</v>
      </c>
      <c r="F124" s="32">
        <f t="shared" si="32"/>
        <v>8.1</v>
      </c>
      <c r="G124" s="33">
        <f t="shared" si="33"/>
        <v>0.14</v>
      </c>
      <c r="H124" s="33">
        <f t="shared" si="36"/>
        <v>0.17</v>
      </c>
      <c r="I124" s="38">
        <f t="shared" si="37"/>
        <v>0.96</v>
      </c>
      <c r="J124" s="34">
        <f t="shared" si="38"/>
        <v>1.13</v>
      </c>
      <c r="K124" s="34">
        <f t="shared" si="34"/>
        <v>0.84</v>
      </c>
      <c r="L124" s="34">
        <f t="shared" si="35"/>
        <v>1.67</v>
      </c>
      <c r="M124" s="34">
        <f t="shared" si="39"/>
        <v>2.51</v>
      </c>
      <c r="N124" s="40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</row>
    <row r="125" spans="1:29" ht="15">
      <c r="A125" s="163">
        <v>109</v>
      </c>
      <c r="B125" s="17" t="str">
        <f t="shared" si="28"/>
        <v>TRANSPLANTER 1-ROW</v>
      </c>
      <c r="C125" s="10">
        <f t="shared" si="29"/>
        <v>1872.54</v>
      </c>
      <c r="D125" s="32">
        <f t="shared" si="30"/>
        <v>0.39</v>
      </c>
      <c r="E125" s="32">
        <f t="shared" si="31"/>
        <v>3.39</v>
      </c>
      <c r="F125" s="32">
        <f t="shared" si="32"/>
        <v>3.7800000000000002</v>
      </c>
      <c r="G125" s="33">
        <f t="shared" si="33"/>
        <v>2.75</v>
      </c>
      <c r="H125" s="33">
        <f t="shared" si="36"/>
        <v>1.07</v>
      </c>
      <c r="I125" s="38">
        <f t="shared" si="37"/>
        <v>9.32</v>
      </c>
      <c r="J125" s="34">
        <f t="shared" si="38"/>
        <v>10.39</v>
      </c>
      <c r="K125" s="34">
        <f t="shared" si="34"/>
        <v>14.19</v>
      </c>
      <c r="L125" s="34">
        <f t="shared" si="35"/>
        <v>23.35</v>
      </c>
      <c r="M125" s="34">
        <f t="shared" si="39"/>
        <v>37.54</v>
      </c>
      <c r="N125" s="40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</row>
    <row r="126" spans="1:29" ht="15">
      <c r="A126" s="163">
        <v>110</v>
      </c>
      <c r="B126" s="17" t="str">
        <f t="shared" si="28"/>
        <v>TRANSPLANTER 2-ROW</v>
      </c>
      <c r="C126" s="10">
        <f t="shared" si="29"/>
        <v>3024.1521000000002</v>
      </c>
      <c r="D126" s="32">
        <f t="shared" si="30"/>
        <v>0.63</v>
      </c>
      <c r="E126" s="32">
        <f t="shared" si="31"/>
        <v>5.48</v>
      </c>
      <c r="F126" s="32">
        <f t="shared" si="32"/>
        <v>6.11</v>
      </c>
      <c r="G126" s="33">
        <f t="shared" si="33"/>
        <v>2.29</v>
      </c>
      <c r="H126" s="33">
        <f t="shared" si="36"/>
        <v>1.44</v>
      </c>
      <c r="I126" s="38">
        <f t="shared" si="37"/>
        <v>12.55</v>
      </c>
      <c r="J126" s="34">
        <f t="shared" si="38"/>
        <v>13.99</v>
      </c>
      <c r="K126" s="34">
        <f t="shared" si="34"/>
        <v>12.37</v>
      </c>
      <c r="L126" s="34">
        <f t="shared" si="35"/>
        <v>24.23</v>
      </c>
      <c r="M126" s="34">
        <f t="shared" si="39"/>
        <v>36.6</v>
      </c>
      <c r="N126" s="40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</row>
    <row r="127" spans="1:29" ht="15">
      <c r="A127" s="163">
        <v>111</v>
      </c>
      <c r="B127" s="17" t="str">
        <f aca="true" t="shared" si="40" ref="B127:B142">VLOOKUP(A127,Mach_Name,2)</f>
        <v>TRANSPLANTER 4-ROW</v>
      </c>
      <c r="C127" s="10">
        <f aca="true" t="shared" si="41" ref="C127:C142">VLOOKUP(A127,Mach_Name,5)</f>
        <v>10194.939999999999</v>
      </c>
      <c r="D127" s="32">
        <f aca="true" t="shared" si="42" ref="D127:D142">ROUND(SUM(VLOOKUP(A127,Mach_Name,24)),2)</f>
        <v>2.52</v>
      </c>
      <c r="E127" s="32">
        <f aca="true" t="shared" si="43" ref="E127:E142">ROUND(SUM(VLOOKUP(A127,Mach_Name,20),VLOOKUP(A127,Mach_Name,21),VLOOKUP(A127,Mach_Name,22),VLOOKUP(A127,Mach_Name,23)),2)</f>
        <v>13.85</v>
      </c>
      <c r="F127" s="32">
        <f t="shared" si="32"/>
        <v>16.37</v>
      </c>
      <c r="G127" s="33">
        <f aca="true" t="shared" si="44" ref="G127:G142">ROUND(IF(VLOOKUP(A127,Mach_Name,9)="-","-",(1/((VLOOKUP(A127,Mach_Name,8)*VLOOKUP(A127,Mach_Name,9)*VLOOKUP(A127,Mach_Name,13))/8.25))),2)</f>
        <v>1.38</v>
      </c>
      <c r="H127" s="33">
        <f t="shared" si="36"/>
        <v>3.48</v>
      </c>
      <c r="I127" s="38">
        <f t="shared" si="37"/>
        <v>19.11</v>
      </c>
      <c r="J127" s="34">
        <f t="shared" si="38"/>
        <v>22.59</v>
      </c>
      <c r="K127" s="34">
        <f aca="true" t="shared" si="45" ref="K127:K142">ROUND(IF(VLOOKUP(A127,Mach_Name,7)="-",VLOOKUP(A127,Mach_Cost,8),(VLOOKUP(VLOOKUP(A127,Mach_Name,7),Mach_Cost,4)+VLOOKUP(A127,Mach_Cost,4))*VLOOKUP(A127,Mach_Cost,7)),2)</f>
        <v>12.99</v>
      </c>
      <c r="L127" s="34">
        <f aca="true" t="shared" si="46" ref="L127:L142">ROUND(IF(VLOOKUP(A127,Mach_Name,7)="-",VLOOKUP(A127,Mach_Cost,9),(VLOOKUP(VLOOKUP(A127,Mach_Name,7),Mach_Cost,5)+VLOOKUP(A127,Mach_Cost,5))*VLOOKUP(A127,Mach_Cost,7)),2)</f>
        <v>28.19</v>
      </c>
      <c r="M127" s="34">
        <f t="shared" si="39"/>
        <v>41.18</v>
      </c>
      <c r="N127" s="40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</row>
    <row r="128" spans="1:29" ht="15">
      <c r="A128" s="163">
        <v>112</v>
      </c>
      <c r="B128" s="17" t="str">
        <f t="shared" si="40"/>
        <v>TRUCK 1.5 TON</v>
      </c>
      <c r="C128" s="10">
        <f t="shared" si="41"/>
        <v>31209</v>
      </c>
      <c r="D128" s="32">
        <f t="shared" si="42"/>
        <v>6.24</v>
      </c>
      <c r="E128" s="32">
        <f t="shared" si="43"/>
        <v>9.65</v>
      </c>
      <c r="F128" s="32">
        <f t="shared" si="32"/>
        <v>15.89</v>
      </c>
      <c r="G128" s="33">
        <f t="shared" si="44"/>
        <v>0.23</v>
      </c>
      <c r="H128" s="33">
        <f t="shared" si="36"/>
        <v>1.44</v>
      </c>
      <c r="I128" s="38">
        <f t="shared" si="37"/>
        <v>2.22</v>
      </c>
      <c r="J128" s="34">
        <f t="shared" si="38"/>
        <v>3.66</v>
      </c>
      <c r="K128" s="34">
        <f t="shared" si="45"/>
        <v>1.44</v>
      </c>
      <c r="L128" s="34">
        <f t="shared" si="46"/>
        <v>2.22</v>
      </c>
      <c r="M128" s="34">
        <f t="shared" si="39"/>
        <v>3.66</v>
      </c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</row>
    <row r="129" spans="1:29" ht="15">
      <c r="A129" s="163">
        <v>113</v>
      </c>
      <c r="B129" s="17" t="str">
        <f t="shared" si="40"/>
        <v>WHIRL SEEDER</v>
      </c>
      <c r="C129" s="10">
        <f t="shared" si="41"/>
        <v>520.15</v>
      </c>
      <c r="D129" s="32">
        <f t="shared" si="42"/>
        <v>0.26</v>
      </c>
      <c r="E129" s="32">
        <f t="shared" si="43"/>
        <v>1.41</v>
      </c>
      <c r="F129" s="32">
        <f t="shared" si="32"/>
        <v>1.67</v>
      </c>
      <c r="G129" s="33">
        <f t="shared" si="44"/>
        <v>0.1</v>
      </c>
      <c r="H129" s="33">
        <f t="shared" si="36"/>
        <v>0.03</v>
      </c>
      <c r="I129" s="38">
        <f t="shared" si="37"/>
        <v>0.14</v>
      </c>
      <c r="J129" s="34">
        <f t="shared" si="38"/>
        <v>0.17</v>
      </c>
      <c r="K129" s="34">
        <f t="shared" si="45"/>
        <v>0.5</v>
      </c>
      <c r="L129" s="34">
        <f t="shared" si="46"/>
        <v>0.65</v>
      </c>
      <c r="M129" s="34">
        <f t="shared" si="39"/>
        <v>1.15</v>
      </c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</row>
    <row r="130" spans="1:29" ht="15">
      <c r="A130" s="163">
        <v>114</v>
      </c>
      <c r="B130" s="17" t="str">
        <f t="shared" si="40"/>
        <v>WINDROWER</v>
      </c>
      <c r="C130" s="10">
        <f t="shared" si="41"/>
        <v>2418.17735</v>
      </c>
      <c r="D130" s="32">
        <f t="shared" si="42"/>
        <v>1.25</v>
      </c>
      <c r="E130" s="32">
        <f t="shared" si="43"/>
        <v>4.65</v>
      </c>
      <c r="F130" s="32">
        <f>D130+E130</f>
        <v>5.9</v>
      </c>
      <c r="G130" s="33">
        <f t="shared" si="44"/>
        <v>0.17</v>
      </c>
      <c r="H130" s="33">
        <f t="shared" si="36"/>
        <v>0.21</v>
      </c>
      <c r="I130" s="38">
        <f t="shared" si="37"/>
        <v>0.79</v>
      </c>
      <c r="J130" s="34">
        <f>H130+I130</f>
        <v>1</v>
      </c>
      <c r="K130" s="34">
        <f t="shared" si="45"/>
        <v>1.02</v>
      </c>
      <c r="L130" s="34">
        <f t="shared" si="46"/>
        <v>1.66</v>
      </c>
      <c r="M130" s="34">
        <f>K130+L130</f>
        <v>2.6799999999999997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</row>
    <row r="131" spans="1:29" ht="15">
      <c r="A131" s="163">
        <v>115</v>
      </c>
      <c r="B131" s="17" t="str">
        <f t="shared" si="40"/>
        <v>BROADCAST DEEP TILLAGE</v>
      </c>
      <c r="C131" s="10">
        <f t="shared" si="41"/>
        <v>10382.4</v>
      </c>
      <c r="D131" s="32">
        <f t="shared" si="42"/>
        <v>5.17</v>
      </c>
      <c r="E131" s="32">
        <f t="shared" si="43"/>
        <v>12.83</v>
      </c>
      <c r="F131" s="32">
        <f t="shared" si="32"/>
        <v>18</v>
      </c>
      <c r="G131" s="33">
        <f t="shared" si="44"/>
        <v>0.24</v>
      </c>
      <c r="H131" s="33">
        <f t="shared" si="36"/>
        <v>1.24</v>
      </c>
      <c r="I131" s="38">
        <f t="shared" si="37"/>
        <v>3.08</v>
      </c>
      <c r="J131" s="34">
        <f t="shared" si="38"/>
        <v>4.32</v>
      </c>
      <c r="K131" s="34">
        <f t="shared" si="45"/>
        <v>5.85</v>
      </c>
      <c r="L131" s="34">
        <f t="shared" si="46"/>
        <v>8.01</v>
      </c>
      <c r="M131" s="34">
        <f t="shared" si="39"/>
        <v>13.86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</row>
    <row r="132" spans="1:29" ht="15">
      <c r="A132" s="175">
        <v>116</v>
      </c>
      <c r="B132" s="17" t="str">
        <f t="shared" si="40"/>
        <v>COTTON MODULE BUILDER</v>
      </c>
      <c r="C132" s="10">
        <f t="shared" si="41"/>
        <v>20903.85</v>
      </c>
      <c r="D132" s="32">
        <f t="shared" si="42"/>
        <v>7.26</v>
      </c>
      <c r="E132" s="32">
        <f t="shared" si="43"/>
        <v>10.4</v>
      </c>
      <c r="F132" s="32">
        <f aca="true" t="shared" si="47" ref="F132:F140">D132+E132</f>
        <v>17.66</v>
      </c>
      <c r="G132" s="33">
        <f t="shared" si="44"/>
        <v>0.11</v>
      </c>
      <c r="H132" s="33">
        <f aca="true" t="shared" si="48" ref="H132:H140">ROUND(G132*D132,2)</f>
        <v>0.8</v>
      </c>
      <c r="I132" s="38">
        <f aca="true" t="shared" si="49" ref="I132:I140">ROUND(G132*E132,2)</f>
        <v>1.14</v>
      </c>
      <c r="J132" s="34">
        <f aca="true" t="shared" si="50" ref="J132:J140">H132+I132</f>
        <v>1.94</v>
      </c>
      <c r="K132" s="34">
        <f t="shared" si="45"/>
        <v>1.91</v>
      </c>
      <c r="L132" s="34">
        <f t="shared" si="46"/>
        <v>2.2</v>
      </c>
      <c r="M132" s="34">
        <f aca="true" t="shared" si="51" ref="M132:M140">K132+L132</f>
        <v>4.11</v>
      </c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</row>
    <row r="133" spans="1:29" ht="15">
      <c r="A133" s="175">
        <v>117</v>
      </c>
      <c r="B133" s="17" t="str">
        <f t="shared" si="40"/>
        <v>TEDDER</v>
      </c>
      <c r="C133" s="10">
        <f t="shared" si="41"/>
        <v>4570.2675899999995</v>
      </c>
      <c r="D133" s="32">
        <f t="shared" si="42"/>
        <v>1.36</v>
      </c>
      <c r="E133" s="32">
        <f t="shared" si="43"/>
        <v>8.28</v>
      </c>
      <c r="F133" s="32">
        <f t="shared" si="47"/>
        <v>9.639999999999999</v>
      </c>
      <c r="G133" s="33">
        <f t="shared" si="44"/>
        <v>0.25</v>
      </c>
      <c r="H133" s="33">
        <f t="shared" si="48"/>
        <v>0.34</v>
      </c>
      <c r="I133" s="38">
        <f t="shared" si="49"/>
        <v>2.07</v>
      </c>
      <c r="J133" s="34">
        <f t="shared" si="50"/>
        <v>2.4099999999999997</v>
      </c>
      <c r="K133" s="34">
        <f t="shared" si="45"/>
        <v>1.53</v>
      </c>
      <c r="L133" s="34">
        <f t="shared" si="46"/>
        <v>3.35</v>
      </c>
      <c r="M133" s="34">
        <f t="shared" si="51"/>
        <v>4.88</v>
      </c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</row>
    <row r="134" spans="1:29" ht="15">
      <c r="A134" s="175">
        <v>118</v>
      </c>
      <c r="B134" s="17" t="str">
        <f t="shared" si="40"/>
        <v>STRIP TILL RIG</v>
      </c>
      <c r="C134" s="10">
        <f t="shared" si="41"/>
        <v>19142.55</v>
      </c>
      <c r="D134" s="32">
        <f t="shared" si="42"/>
        <v>9.53</v>
      </c>
      <c r="E134" s="32">
        <f t="shared" si="43"/>
        <v>23.66</v>
      </c>
      <c r="F134" s="32">
        <f t="shared" si="47"/>
        <v>33.19</v>
      </c>
      <c r="G134" s="33">
        <f t="shared" si="44"/>
        <v>0.31</v>
      </c>
      <c r="H134" s="33">
        <f t="shared" si="48"/>
        <v>2.95</v>
      </c>
      <c r="I134" s="38">
        <f t="shared" si="49"/>
        <v>7.33</v>
      </c>
      <c r="J134" s="34">
        <f t="shared" si="50"/>
        <v>10.280000000000001</v>
      </c>
      <c r="K134" s="34">
        <f t="shared" si="45"/>
        <v>4.43</v>
      </c>
      <c r="L134" s="34">
        <f t="shared" si="46"/>
        <v>8.92</v>
      </c>
      <c r="M134" s="34">
        <f t="shared" si="51"/>
        <v>13.35</v>
      </c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</row>
    <row r="135" spans="1:29" ht="15">
      <c r="A135" s="175">
        <v>119</v>
      </c>
      <c r="B135" s="17" t="str">
        <f t="shared" si="40"/>
        <v>BUSHHOG 14'</v>
      </c>
      <c r="C135" s="10">
        <f t="shared" si="41"/>
        <v>7026.66</v>
      </c>
      <c r="D135" s="32">
        <f t="shared" si="42"/>
        <v>2.13</v>
      </c>
      <c r="E135" s="32">
        <f t="shared" si="43"/>
        <v>9.55</v>
      </c>
      <c r="F135" s="32">
        <f t="shared" si="47"/>
        <v>11.68</v>
      </c>
      <c r="G135" s="33">
        <f t="shared" si="44"/>
        <v>0.15</v>
      </c>
      <c r="H135" s="33">
        <f t="shared" si="48"/>
        <v>0.32</v>
      </c>
      <c r="I135" s="38">
        <f t="shared" si="49"/>
        <v>1.43</v>
      </c>
      <c r="J135" s="34">
        <f t="shared" si="50"/>
        <v>1.75</v>
      </c>
      <c r="K135" s="34">
        <f t="shared" si="45"/>
        <v>1.04</v>
      </c>
      <c r="L135" s="34">
        <f t="shared" si="46"/>
        <v>2.2</v>
      </c>
      <c r="M135" s="34">
        <f t="shared" si="51"/>
        <v>3.24</v>
      </c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</row>
    <row r="136" spans="1:29" ht="15">
      <c r="A136" s="175">
        <v>120</v>
      </c>
      <c r="B136" s="17" t="str">
        <f t="shared" si="40"/>
        <v>FLAIL MOWER</v>
      </c>
      <c r="C136" s="10">
        <f t="shared" si="41"/>
        <v>3042.8775</v>
      </c>
      <c r="D136" s="32">
        <f t="shared" si="42"/>
        <v>0.92</v>
      </c>
      <c r="E136" s="32">
        <f t="shared" si="43"/>
        <v>4.13</v>
      </c>
      <c r="F136" s="32">
        <f t="shared" si="47"/>
        <v>5.05</v>
      </c>
      <c r="G136" s="33">
        <f t="shared" si="44"/>
        <v>0.49</v>
      </c>
      <c r="H136" s="33">
        <f t="shared" si="48"/>
        <v>0.45</v>
      </c>
      <c r="I136" s="38">
        <f t="shared" si="49"/>
        <v>2.02</v>
      </c>
      <c r="J136" s="34">
        <f t="shared" si="50"/>
        <v>2.47</v>
      </c>
      <c r="K136" s="34">
        <f t="shared" si="45"/>
        <v>2.79</v>
      </c>
      <c r="L136" s="34">
        <f t="shared" si="46"/>
        <v>4.52</v>
      </c>
      <c r="M136" s="34">
        <f t="shared" si="51"/>
        <v>7.31</v>
      </c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</row>
    <row r="137" spans="1:29" ht="15">
      <c r="A137" s="175">
        <v>121</v>
      </c>
      <c r="B137" s="17" t="str">
        <f t="shared" si="40"/>
        <v>PLANTER W/ SPRAYER 8-ROW</v>
      </c>
      <c r="C137" s="10">
        <f t="shared" si="41"/>
        <v>21033.629999999997</v>
      </c>
      <c r="D137" s="32">
        <f t="shared" si="42"/>
        <v>6.19</v>
      </c>
      <c r="E137" s="32">
        <f t="shared" si="43"/>
        <v>26</v>
      </c>
      <c r="F137" s="32">
        <f t="shared" si="47"/>
        <v>32.19</v>
      </c>
      <c r="G137" s="33">
        <f t="shared" si="44"/>
        <v>0.12</v>
      </c>
      <c r="H137" s="33">
        <f t="shared" si="48"/>
        <v>0.74</v>
      </c>
      <c r="I137" s="38">
        <f t="shared" si="49"/>
        <v>3.12</v>
      </c>
      <c r="J137" s="34">
        <f t="shared" si="50"/>
        <v>3.8600000000000003</v>
      </c>
      <c r="K137" s="34">
        <f t="shared" si="45"/>
        <v>2.46</v>
      </c>
      <c r="L137" s="34">
        <f t="shared" si="46"/>
        <v>4.78</v>
      </c>
      <c r="M137" s="34">
        <f t="shared" si="51"/>
        <v>7.24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</row>
    <row r="138" spans="1:29" ht="15">
      <c r="A138" s="175">
        <v>122</v>
      </c>
      <c r="B138" s="17" t="str">
        <f t="shared" si="40"/>
        <v>SUBSOILER-BEDDER 8-ROW</v>
      </c>
      <c r="C138" s="10">
        <f t="shared" si="41"/>
        <v>14947.875</v>
      </c>
      <c r="D138" s="32">
        <f t="shared" si="42"/>
        <v>7.44</v>
      </c>
      <c r="E138" s="32">
        <f t="shared" si="43"/>
        <v>18.47</v>
      </c>
      <c r="F138" s="32">
        <f t="shared" si="47"/>
        <v>25.91</v>
      </c>
      <c r="G138" s="33">
        <f t="shared" si="44"/>
        <v>0.12</v>
      </c>
      <c r="H138" s="33">
        <f t="shared" si="48"/>
        <v>0.89</v>
      </c>
      <c r="I138" s="38">
        <f t="shared" si="49"/>
        <v>2.22</v>
      </c>
      <c r="J138" s="34">
        <f t="shared" si="50"/>
        <v>3.1100000000000003</v>
      </c>
      <c r="K138" s="34">
        <f t="shared" si="45"/>
        <v>3.46</v>
      </c>
      <c r="L138" s="34">
        <f t="shared" si="46"/>
        <v>4.96</v>
      </c>
      <c r="M138" s="34">
        <f t="shared" si="51"/>
        <v>8.42</v>
      </c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</row>
    <row r="139" spans="1:29" ht="15">
      <c r="A139" s="175">
        <v>123</v>
      </c>
      <c r="B139" s="17" t="str">
        <f t="shared" si="40"/>
        <v>DO-ALL FIELD CONDITIONER 8-ROW</v>
      </c>
      <c r="C139" s="10">
        <f t="shared" si="41"/>
        <v>8049.5118</v>
      </c>
      <c r="D139" s="32">
        <f t="shared" si="42"/>
        <v>2.56</v>
      </c>
      <c r="E139" s="32">
        <f t="shared" si="43"/>
        <v>7.09</v>
      </c>
      <c r="F139" s="32">
        <f t="shared" si="47"/>
        <v>9.65</v>
      </c>
      <c r="G139" s="33">
        <f t="shared" si="44"/>
        <v>0.09</v>
      </c>
      <c r="H139" s="33">
        <f t="shared" si="48"/>
        <v>0.23</v>
      </c>
      <c r="I139" s="38">
        <f t="shared" si="49"/>
        <v>0.64</v>
      </c>
      <c r="J139" s="34">
        <f t="shared" si="50"/>
        <v>0.87</v>
      </c>
      <c r="K139" s="34">
        <f t="shared" si="45"/>
        <v>1.51</v>
      </c>
      <c r="L139" s="34">
        <f t="shared" si="46"/>
        <v>1.88</v>
      </c>
      <c r="M139" s="34">
        <f t="shared" si="51"/>
        <v>3.3899999999999997</v>
      </c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</row>
    <row r="140" spans="1:29" ht="15">
      <c r="A140" s="175">
        <v>124</v>
      </c>
      <c r="B140" s="17" t="str">
        <f t="shared" si="40"/>
        <v>BOLL BUGGY</v>
      </c>
      <c r="C140" s="10">
        <f t="shared" si="41"/>
        <v>15888.779999999999</v>
      </c>
      <c r="D140" s="32">
        <f t="shared" si="42"/>
        <v>8.37</v>
      </c>
      <c r="E140" s="32">
        <f t="shared" si="43"/>
        <v>13.06</v>
      </c>
      <c r="F140" s="32">
        <f t="shared" si="47"/>
        <v>21.43</v>
      </c>
      <c r="G140" s="33">
        <f t="shared" si="44"/>
        <v>0.34</v>
      </c>
      <c r="H140" s="33">
        <f t="shared" si="48"/>
        <v>2.85</v>
      </c>
      <c r="I140" s="38">
        <f t="shared" si="49"/>
        <v>4.44</v>
      </c>
      <c r="J140" s="34">
        <f t="shared" si="50"/>
        <v>7.290000000000001</v>
      </c>
      <c r="K140" s="34">
        <f t="shared" si="45"/>
        <v>4.47</v>
      </c>
      <c r="L140" s="34">
        <f t="shared" si="46"/>
        <v>6.17</v>
      </c>
      <c r="M140" s="34">
        <f t="shared" si="51"/>
        <v>10.64</v>
      </c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</row>
    <row r="141" spans="1:29" ht="15">
      <c r="A141" s="175">
        <v>125</v>
      </c>
      <c r="B141" s="17" t="str">
        <f t="shared" si="40"/>
        <v>FARM WAGON</v>
      </c>
      <c r="C141" s="10">
        <f t="shared" si="41"/>
        <v>3040.56</v>
      </c>
      <c r="D141" s="32">
        <f t="shared" si="42"/>
        <v>2.47</v>
      </c>
      <c r="E141" s="32">
        <f t="shared" si="43"/>
        <v>8.15</v>
      </c>
      <c r="F141" s="32">
        <f>D141+E141</f>
        <v>10.620000000000001</v>
      </c>
      <c r="G141" s="33">
        <f t="shared" si="44"/>
        <v>0.15</v>
      </c>
      <c r="H141" s="33">
        <f>ROUND(G141*D141,2)</f>
        <v>0.37</v>
      </c>
      <c r="I141" s="38">
        <f>ROUND(G141*E141,2)</f>
        <v>1.22</v>
      </c>
      <c r="J141" s="34">
        <f>H141+I141</f>
        <v>1.5899999999999999</v>
      </c>
      <c r="K141" s="34">
        <f t="shared" si="45"/>
        <v>1.4</v>
      </c>
      <c r="L141" s="34">
        <f t="shared" si="46"/>
        <v>2.21</v>
      </c>
      <c r="M141" s="34">
        <f>K141+L141</f>
        <v>3.61</v>
      </c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</row>
    <row r="142" spans="1:14" ht="15">
      <c r="A142" s="163">
        <v>126</v>
      </c>
      <c r="B142" s="17" t="str">
        <f t="shared" si="40"/>
        <v>CULTIVATOR W/ HERBICIDE 8-ROW</v>
      </c>
      <c r="C142" s="10">
        <f t="shared" si="41"/>
        <v>6664.4811</v>
      </c>
      <c r="D142" s="32">
        <f t="shared" si="42"/>
        <v>1.91</v>
      </c>
      <c r="E142" s="32">
        <f t="shared" si="43"/>
        <v>9.05</v>
      </c>
      <c r="F142" s="32">
        <f>D142+E142</f>
        <v>10.96</v>
      </c>
      <c r="G142" s="33">
        <f t="shared" si="44"/>
        <v>0.1</v>
      </c>
      <c r="H142" s="33">
        <f>ROUND(G142*D142,2)</f>
        <v>0.19</v>
      </c>
      <c r="I142" s="38">
        <f>ROUND(G142*E142,2)</f>
        <v>0.91</v>
      </c>
      <c r="J142" s="34">
        <f>H142+I142</f>
        <v>1.1</v>
      </c>
      <c r="K142" s="34">
        <f t="shared" si="45"/>
        <v>1.2</v>
      </c>
      <c r="L142" s="34">
        <f t="shared" si="46"/>
        <v>1.86</v>
      </c>
      <c r="M142" s="34">
        <f>K142+L142</f>
        <v>3.06</v>
      </c>
      <c r="N142" s="13"/>
    </row>
    <row r="143" spans="1:29" ht="15">
      <c r="A143" s="176"/>
      <c r="B143" s="23"/>
      <c r="C143" s="41"/>
      <c r="D143" s="39"/>
      <c r="E143" s="39"/>
      <c r="F143" s="39"/>
      <c r="G143" s="39"/>
      <c r="H143" s="39"/>
      <c r="I143" s="42"/>
      <c r="J143" s="39"/>
      <c r="K143" s="39"/>
      <c r="L143" s="39"/>
      <c r="M143" s="39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</row>
    <row r="144" spans="1:29" ht="15">
      <c r="A144" s="176"/>
      <c r="B144" s="23"/>
      <c r="C144" s="41"/>
      <c r="D144" s="39"/>
      <c r="E144" s="39"/>
      <c r="F144" s="39"/>
      <c r="G144" s="39"/>
      <c r="H144" s="39"/>
      <c r="I144" s="42"/>
      <c r="J144" s="39"/>
      <c r="K144" s="39"/>
      <c r="L144" s="39"/>
      <c r="M144" s="39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</row>
    <row r="145" spans="1:29" ht="15">
      <c r="A145" s="176"/>
      <c r="B145" s="23"/>
      <c r="C145" s="41"/>
      <c r="D145" s="39"/>
      <c r="E145" s="39"/>
      <c r="F145" s="39"/>
      <c r="G145" s="39"/>
      <c r="H145" s="39"/>
      <c r="I145" s="42"/>
      <c r="J145" s="39"/>
      <c r="K145" s="39"/>
      <c r="L145" s="39"/>
      <c r="M145" s="39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</row>
    <row r="146" spans="1:29" ht="15">
      <c r="A146" s="176"/>
      <c r="B146" s="23"/>
      <c r="C146" s="41"/>
      <c r="D146" s="39"/>
      <c r="E146" s="39"/>
      <c r="F146" s="39"/>
      <c r="G146" s="39"/>
      <c r="H146" s="39"/>
      <c r="I146" s="42"/>
      <c r="J146" s="39"/>
      <c r="K146" s="39"/>
      <c r="L146" s="39"/>
      <c r="M146" s="39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</row>
    <row r="147" spans="1:29" ht="15">
      <c r="A147" s="176"/>
      <c r="B147" s="23"/>
      <c r="C147" s="41"/>
      <c r="D147" s="39"/>
      <c r="E147" s="39"/>
      <c r="F147" s="39"/>
      <c r="G147" s="39"/>
      <c r="H147" s="39"/>
      <c r="I147" s="42"/>
      <c r="J147" s="39"/>
      <c r="K147" s="39"/>
      <c r="L147" s="39"/>
      <c r="M147" s="39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</row>
    <row r="148" spans="1:29" ht="15">
      <c r="A148" s="176"/>
      <c r="B148" s="23"/>
      <c r="C148" s="41"/>
      <c r="D148" s="39"/>
      <c r="E148" s="39"/>
      <c r="F148" s="39"/>
      <c r="G148" s="39"/>
      <c r="H148" s="39"/>
      <c r="I148" s="42"/>
      <c r="J148" s="39"/>
      <c r="K148" s="39"/>
      <c r="L148" s="39"/>
      <c r="M148" s="39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</row>
    <row r="149" spans="1:29" ht="15">
      <c r="A149" s="176"/>
      <c r="B149" s="23"/>
      <c r="C149" s="41"/>
      <c r="D149" s="39"/>
      <c r="E149" s="39"/>
      <c r="F149" s="39"/>
      <c r="G149" s="39"/>
      <c r="H149" s="39"/>
      <c r="I149" s="42"/>
      <c r="J149" s="39"/>
      <c r="K149" s="39"/>
      <c r="L149" s="39"/>
      <c r="M149" s="39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</row>
    <row r="150" spans="1:29" ht="15">
      <c r="A150" s="176"/>
      <c r="B150" s="23"/>
      <c r="C150" s="41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</row>
    <row r="151" spans="1:29" ht="15">
      <c r="A151" s="176"/>
      <c r="B151" s="23"/>
      <c r="C151" s="41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</row>
    <row r="152" spans="1:29" ht="15">
      <c r="A152" s="176"/>
      <c r="B152" s="23"/>
      <c r="C152" s="41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</row>
    <row r="153" spans="1:29" ht="15">
      <c r="A153" s="176"/>
      <c r="B153" s="23"/>
      <c r="C153" s="41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</row>
    <row r="154" spans="1:29" ht="15">
      <c r="A154" s="176"/>
      <c r="B154" s="23"/>
      <c r="C154" s="41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</row>
    <row r="155" spans="1:29" ht="15">
      <c r="A155" s="176"/>
      <c r="B155" s="23"/>
      <c r="C155" s="41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</row>
    <row r="156" spans="1:29" ht="15">
      <c r="A156" s="176"/>
      <c r="B156" s="23"/>
      <c r="C156" s="41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</row>
    <row r="157" spans="1:29" ht="15">
      <c r="A157" s="176"/>
      <c r="B157" s="23"/>
      <c r="C157" s="41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</row>
    <row r="158" spans="1:29" ht="15">
      <c r="A158" s="176"/>
      <c r="B158" s="23"/>
      <c r="C158" s="41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</row>
    <row r="159" spans="1:29" ht="15">
      <c r="A159" s="176"/>
      <c r="B159" s="23"/>
      <c r="C159" s="41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</row>
    <row r="160" spans="1:29" ht="15">
      <c r="A160" s="176"/>
      <c r="B160" s="23"/>
      <c r="C160" s="41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</row>
    <row r="161" spans="1:29" ht="15">
      <c r="A161" s="176"/>
      <c r="B161" s="23"/>
      <c r="C161" s="41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</row>
    <row r="162" spans="1:29" ht="15">
      <c r="A162" s="122"/>
      <c r="B162" s="23"/>
      <c r="C162" s="41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</row>
    <row r="163" spans="1:29" ht="15">
      <c r="A163" s="122"/>
      <c r="B163" s="23"/>
      <c r="C163" s="41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</row>
    <row r="164" spans="1:29" ht="15">
      <c r="A164" s="122"/>
      <c r="B164" s="23"/>
      <c r="C164" s="41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</row>
    <row r="165" spans="1:29" ht="15">
      <c r="A165" s="122"/>
      <c r="B165" s="23"/>
      <c r="C165" s="41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</row>
    <row r="166" spans="1:29" ht="15">
      <c r="A166" s="122"/>
      <c r="B166" s="23"/>
      <c r="C166" s="41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</row>
    <row r="167" spans="1:29" ht="15">
      <c r="A167" s="122"/>
      <c r="B167" s="23"/>
      <c r="C167" s="41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</row>
    <row r="168" spans="2:29" ht="15">
      <c r="B168" s="23"/>
      <c r="C168" s="41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</row>
    <row r="169" spans="2:29" ht="15">
      <c r="B169" s="23"/>
      <c r="C169" s="41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</row>
    <row r="170" spans="2:29" ht="15">
      <c r="B170" s="23"/>
      <c r="C170" s="41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</row>
    <row r="171" spans="2:29" ht="15">
      <c r="B171" s="23"/>
      <c r="C171" s="41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</row>
    <row r="172" spans="2:29" ht="15">
      <c r="B172" s="23"/>
      <c r="C172" s="41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</row>
    <row r="173" spans="2:29" ht="15">
      <c r="B173" s="23"/>
      <c r="C173" s="41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</row>
    <row r="174" spans="2:29" ht="15">
      <c r="B174" s="23"/>
      <c r="C174" s="41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</row>
    <row r="175" spans="2:29" ht="15">
      <c r="B175" s="23"/>
      <c r="C175" s="41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</row>
    <row r="176" spans="2:29" ht="15">
      <c r="B176" s="23"/>
      <c r="C176" s="41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</row>
    <row r="177" spans="2:29" ht="15">
      <c r="B177" s="23"/>
      <c r="C177" s="41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</row>
    <row r="178" spans="2:29" ht="15">
      <c r="B178" s="23"/>
      <c r="C178" s="41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</row>
    <row r="179" spans="2:29" ht="15">
      <c r="B179" s="23"/>
      <c r="C179" s="41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</row>
    <row r="180" spans="2:29" ht="15">
      <c r="B180" s="23"/>
      <c r="C180" s="41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</row>
    <row r="181" spans="2:29" ht="15">
      <c r="B181" s="23"/>
      <c r="C181" s="41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</row>
    <row r="182" spans="2:29" ht="15">
      <c r="B182" s="23"/>
      <c r="C182" s="41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</row>
    <row r="183" spans="2:29" ht="15">
      <c r="B183" s="23"/>
      <c r="C183" s="41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</row>
    <row r="184" spans="2:29" ht="15">
      <c r="B184" s="23"/>
      <c r="C184" s="41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</row>
    <row r="185" spans="2:29" ht="15">
      <c r="B185" s="23"/>
      <c r="C185" s="41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</row>
    <row r="186" spans="2:29" ht="15">
      <c r="B186" s="23"/>
      <c r="C186" s="41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</row>
    <row r="187" spans="2:29" ht="15">
      <c r="B187" s="23"/>
      <c r="C187" s="41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</row>
    <row r="188" spans="2:29" ht="15">
      <c r="B188" s="23"/>
      <c r="C188" s="41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</row>
    <row r="189" spans="2:29" ht="15">
      <c r="B189" s="23"/>
      <c r="C189" s="41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</row>
    <row r="190" spans="2:29" ht="15">
      <c r="B190" s="23"/>
      <c r="C190" s="41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</row>
    <row r="191" spans="2:29" ht="15">
      <c r="B191" s="23"/>
      <c r="C191" s="41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</row>
    <row r="192" spans="2:29" ht="15">
      <c r="B192" s="23"/>
      <c r="C192" s="41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</row>
    <row r="193" spans="2:29" ht="15">
      <c r="B193" s="23"/>
      <c r="C193" s="41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</row>
    <row r="194" spans="2:29" ht="15">
      <c r="B194" s="23"/>
      <c r="C194" s="41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</row>
    <row r="195" spans="2:29" ht="15">
      <c r="B195" s="23"/>
      <c r="C195" s="41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</row>
    <row r="196" spans="2:29" ht="15">
      <c r="B196" s="23"/>
      <c r="C196" s="41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</row>
    <row r="197" spans="2:29" ht="15">
      <c r="B197" s="23"/>
      <c r="C197" s="41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</row>
    <row r="198" spans="2:29" ht="15">
      <c r="B198" s="23"/>
      <c r="C198" s="41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</row>
    <row r="199" spans="2:29" ht="15">
      <c r="B199" s="23"/>
      <c r="C199" s="41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</row>
    <row r="200" spans="2:29" ht="15">
      <c r="B200" s="23"/>
      <c r="C200" s="41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</row>
    <row r="201" spans="2:29" ht="15">
      <c r="B201" s="23"/>
      <c r="C201" s="41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</row>
    <row r="202" spans="2:29" ht="15">
      <c r="B202" s="23"/>
      <c r="C202" s="41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</row>
    <row r="203" spans="2:29" ht="15">
      <c r="B203" s="23"/>
      <c r="C203" s="41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</row>
    <row r="204" spans="2:29" ht="15">
      <c r="B204" s="23"/>
      <c r="C204" s="41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</row>
    <row r="205" spans="2:29" ht="15">
      <c r="B205" s="23"/>
      <c r="C205" s="41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</row>
    <row r="206" spans="2:29" ht="15">
      <c r="B206" s="23"/>
      <c r="C206" s="41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</row>
    <row r="207" spans="2:29" ht="15">
      <c r="B207" s="23"/>
      <c r="C207" s="41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</row>
    <row r="208" spans="2:29" ht="15">
      <c r="B208" s="23"/>
      <c r="C208" s="41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</row>
    <row r="209" spans="2:29" ht="15">
      <c r="B209" s="23"/>
      <c r="C209" s="41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</row>
    <row r="210" spans="2:29" ht="15">
      <c r="B210" s="23"/>
      <c r="C210" s="41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</row>
    <row r="211" spans="2:29" ht="15">
      <c r="B211" s="23"/>
      <c r="C211" s="41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</row>
    <row r="212" spans="2:29" ht="15">
      <c r="B212" s="23"/>
      <c r="C212" s="41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</row>
    <row r="213" spans="2:29" ht="15">
      <c r="B213" s="23"/>
      <c r="C213" s="41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</row>
    <row r="214" spans="2:29" ht="15">
      <c r="B214" s="23"/>
      <c r="C214" s="2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</row>
    <row r="215" spans="2:29" ht="15">
      <c r="B215" s="23"/>
      <c r="C215" s="2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</row>
    <row r="216" spans="2:29" ht="15">
      <c r="B216" s="23"/>
      <c r="C216" s="2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</row>
    <row r="217" spans="2:29" ht="15">
      <c r="B217" s="23"/>
      <c r="C217" s="2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</row>
    <row r="218" spans="2:29" ht="15">
      <c r="B218" s="23"/>
      <c r="C218" s="2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</row>
    <row r="219" spans="2:29" ht="15">
      <c r="B219" s="23"/>
      <c r="C219" s="2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</row>
    <row r="220" spans="2:29" ht="15">
      <c r="B220" s="23"/>
      <c r="C220" s="2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</row>
    <row r="221" spans="2:29" ht="15">
      <c r="B221" s="23"/>
      <c r="C221" s="2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</row>
    <row r="222" spans="2:29" ht="15">
      <c r="B222" s="23"/>
      <c r="C222" s="2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</row>
    <row r="223" spans="2:29" ht="15">
      <c r="B223" s="23"/>
      <c r="C223" s="2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</row>
    <row r="224" spans="2:29" ht="15">
      <c r="B224" s="23"/>
      <c r="C224" s="2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</row>
    <row r="225" spans="2:29" ht="15">
      <c r="B225" s="23"/>
      <c r="C225" s="2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</row>
    <row r="226" spans="2:29" ht="15">
      <c r="B226" s="23"/>
      <c r="C226" s="2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</row>
    <row r="227" spans="2:29" ht="15">
      <c r="B227" s="23"/>
      <c r="C227" s="2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</row>
    <row r="228" spans="2:29" ht="15">
      <c r="B228" s="23"/>
      <c r="C228" s="2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</row>
    <row r="229" spans="2:29" ht="15">
      <c r="B229" s="23"/>
      <c r="C229" s="2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</row>
    <row r="230" spans="2:29" ht="15">
      <c r="B230" s="23"/>
      <c r="C230" s="2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</row>
    <row r="231" spans="2:29" ht="15">
      <c r="B231" s="23"/>
      <c r="C231" s="2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</row>
    <row r="232" spans="2:29" ht="15">
      <c r="B232" s="23"/>
      <c r="C232" s="2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</row>
    <row r="233" spans="2:29" ht="15">
      <c r="B233" s="23"/>
      <c r="C233" s="2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</row>
    <row r="234" spans="2:29" ht="15">
      <c r="B234" s="23"/>
      <c r="C234" s="2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</row>
    <row r="235" spans="2:29" ht="15">
      <c r="B235" s="23"/>
      <c r="C235" s="2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</row>
    <row r="236" spans="2:29" ht="15">
      <c r="B236" s="23"/>
      <c r="C236" s="2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</row>
    <row r="237" spans="2:29" ht="15">
      <c r="B237" s="23"/>
      <c r="C237" s="2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</row>
    <row r="238" spans="2:29" ht="15">
      <c r="B238" s="23"/>
      <c r="C238" s="2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</row>
    <row r="239" spans="2:29" ht="15">
      <c r="B239" s="23"/>
      <c r="C239" s="2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</row>
    <row r="240" spans="2:29" ht="15">
      <c r="B240" s="23"/>
      <c r="C240" s="2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</row>
    <row r="241" spans="2:29" ht="15">
      <c r="B241" s="23"/>
      <c r="C241" s="2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</row>
    <row r="242" spans="2:29" ht="15">
      <c r="B242" s="23"/>
      <c r="C242" s="2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</row>
    <row r="243" spans="2:29" ht="15">
      <c r="B243" s="23"/>
      <c r="C243" s="2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</row>
    <row r="244" spans="2:29" ht="15">
      <c r="B244" s="23"/>
      <c r="C244" s="2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</row>
    <row r="245" spans="2:29" ht="15">
      <c r="B245" s="23"/>
      <c r="C245" s="2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</row>
    <row r="246" spans="2:29" ht="15">
      <c r="B246" s="23"/>
      <c r="C246" s="2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</row>
    <row r="247" spans="2:29" ht="15">
      <c r="B247" s="23"/>
      <c r="C247" s="2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</row>
    <row r="248" spans="2:29" ht="15">
      <c r="B248" s="23"/>
      <c r="C248" s="2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</row>
    <row r="249" spans="2:29" ht="15">
      <c r="B249" s="23"/>
      <c r="C249" s="2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</row>
    <row r="250" spans="2:29" ht="15">
      <c r="B250" s="23"/>
      <c r="C250" s="2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</row>
    <row r="251" spans="2:29" ht="15">
      <c r="B251" s="23"/>
      <c r="C251" s="2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</row>
    <row r="252" spans="2:29" ht="15">
      <c r="B252" s="23"/>
      <c r="C252" s="2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</row>
    <row r="253" spans="2:29" ht="15">
      <c r="B253" s="23"/>
      <c r="C253" s="2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</row>
    <row r="254" spans="2:29" ht="15">
      <c r="B254" s="23"/>
      <c r="C254" s="2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</row>
    <row r="255" spans="2:29" ht="15">
      <c r="B255" s="23"/>
      <c r="C255" s="2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</row>
    <row r="256" spans="2:29" ht="15">
      <c r="B256" s="23"/>
      <c r="C256" s="2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</row>
    <row r="257" spans="2:29" ht="15">
      <c r="B257" s="23"/>
      <c r="C257" s="2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</row>
    <row r="258" spans="2:29" ht="15">
      <c r="B258" s="23"/>
      <c r="C258" s="2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</row>
    <row r="259" spans="2:29" ht="15">
      <c r="B259" s="23"/>
      <c r="C259" s="2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</row>
    <row r="260" spans="2:29" ht="15">
      <c r="B260" s="23"/>
      <c r="C260" s="2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</row>
    <row r="261" spans="2:29" ht="15">
      <c r="B261" s="23"/>
      <c r="C261" s="2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</row>
    <row r="262" spans="2:29" ht="15">
      <c r="B262" s="23"/>
      <c r="C262" s="2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</row>
    <row r="263" spans="2:29" ht="15">
      <c r="B263" s="23"/>
      <c r="C263" s="2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</row>
    <row r="264" spans="2:29" ht="15">
      <c r="B264" s="23"/>
      <c r="C264" s="2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</row>
    <row r="265" spans="2:29" ht="15">
      <c r="B265" s="23"/>
      <c r="C265" s="2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</row>
    <row r="266" spans="2:29" ht="15">
      <c r="B266" s="23"/>
      <c r="C266" s="2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</row>
    <row r="267" spans="2:29" ht="15">
      <c r="B267" s="23"/>
      <c r="C267" s="2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</row>
    <row r="268" spans="2:29" ht="15">
      <c r="B268" s="23"/>
      <c r="C268" s="2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</row>
    <row r="269" spans="2:29" ht="15">
      <c r="B269" s="23"/>
      <c r="C269" s="2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</row>
    <row r="270" spans="2:29" ht="15">
      <c r="B270" s="23"/>
      <c r="C270" s="2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</row>
    <row r="271" spans="2:29" ht="15">
      <c r="B271" s="23"/>
      <c r="C271" s="2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</row>
    <row r="272" spans="2:29" ht="15">
      <c r="B272" s="23"/>
      <c r="C272" s="2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</row>
    <row r="273" spans="2:29" ht="15">
      <c r="B273" s="23"/>
      <c r="C273" s="2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</row>
    <row r="274" spans="2:29" ht="15">
      <c r="B274" s="23"/>
      <c r="C274" s="2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</row>
    <row r="275" spans="2:29" ht="15">
      <c r="B275" s="23"/>
      <c r="C275" s="2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</row>
    <row r="276" spans="2:29" ht="15">
      <c r="B276" s="23"/>
      <c r="C276" s="2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</row>
    <row r="277" spans="2:29" ht="15">
      <c r="B277" s="23"/>
      <c r="C277" s="2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</row>
    <row r="278" spans="2:29" ht="15">
      <c r="B278" s="23"/>
      <c r="C278" s="2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</row>
    <row r="279" spans="2:29" ht="15">
      <c r="B279" s="23"/>
      <c r="C279" s="2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</row>
    <row r="280" spans="2:29" ht="15">
      <c r="B280" s="23"/>
      <c r="C280" s="2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</row>
    <row r="281" spans="2:29" ht="15">
      <c r="B281" s="23"/>
      <c r="C281" s="2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</row>
    <row r="282" spans="2:29" ht="15">
      <c r="B282" s="23"/>
      <c r="C282" s="2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</row>
    <row r="283" spans="2:29" ht="15">
      <c r="B283" s="23"/>
      <c r="C283" s="2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</row>
    <row r="284" spans="2:29" ht="15">
      <c r="B284" s="23"/>
      <c r="C284" s="2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</row>
    <row r="285" spans="2:29" ht="15">
      <c r="B285" s="23"/>
      <c r="C285" s="2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</row>
    <row r="286" spans="2:29" ht="15">
      <c r="B286" s="23"/>
      <c r="C286" s="2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</row>
    <row r="287" spans="2:29" ht="15">
      <c r="B287" s="23"/>
      <c r="C287" s="2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</row>
    <row r="288" spans="2:29" ht="15">
      <c r="B288" s="23"/>
      <c r="C288" s="2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</row>
    <row r="289" spans="2:29" ht="15">
      <c r="B289" s="23"/>
      <c r="C289" s="2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</row>
    <row r="290" spans="2:29" ht="15">
      <c r="B290" s="23"/>
      <c r="C290" s="2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</row>
    <row r="291" spans="2:29" ht="15">
      <c r="B291" s="23"/>
      <c r="C291" s="2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</row>
    <row r="292" spans="2:29" ht="15">
      <c r="B292" s="23"/>
      <c r="C292" s="2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</row>
    <row r="293" spans="2:29" ht="15">
      <c r="B293" s="23"/>
      <c r="C293" s="2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</row>
    <row r="294" spans="2:29" ht="15">
      <c r="B294" s="23"/>
      <c r="C294" s="2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</row>
    <row r="295" spans="2:29" ht="15">
      <c r="B295" s="23"/>
      <c r="C295" s="2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</row>
    <row r="296" spans="2:29" ht="15">
      <c r="B296" s="23"/>
      <c r="C296" s="2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</row>
    <row r="297" spans="2:29" ht="15">
      <c r="B297" s="23"/>
      <c r="C297" s="2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</row>
    <row r="298" spans="2:29" ht="15">
      <c r="B298" s="23"/>
      <c r="C298" s="2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</row>
    <row r="299" spans="2:29" ht="15">
      <c r="B299" s="23"/>
      <c r="C299" s="2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</row>
    <row r="300" spans="4:29" ht="15"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</row>
    <row r="301" spans="4:29" ht="15"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</row>
    <row r="302" spans="4:29" ht="15"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</row>
    <row r="303" spans="4:29" ht="15"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</row>
    <row r="304" spans="4:29" ht="15"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</row>
    <row r="305" spans="4:29" ht="15"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</row>
    <row r="306" spans="4:29" ht="15"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</row>
    <row r="307" spans="4:29" ht="15"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</row>
    <row r="308" spans="4:29" ht="15"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</row>
    <row r="309" spans="4:29" ht="15"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</row>
    <row r="310" spans="4:29" ht="15"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</row>
    <row r="311" spans="4:29" ht="15"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</row>
    <row r="312" spans="4:29" ht="15"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</row>
    <row r="313" spans="4:29" ht="15"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</row>
    <row r="314" spans="4:29" ht="15"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</row>
    <row r="315" spans="4:13" ht="15"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4:13" ht="15"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4:13" ht="15"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4:13" ht="15"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4:13" ht="15"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4:13" ht="15"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4:13" ht="15"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4:13" ht="15"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4:13" ht="15"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4:13" ht="15"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4:13" ht="15"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4:13" ht="15"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4:13" ht="15"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4:13" ht="15"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4:13" ht="15"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4:13" ht="15"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4:13" ht="15"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4:13" ht="15"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4:13" ht="15"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4:13" ht="15"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4:13" ht="15"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4:13" ht="15"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4:13" ht="15"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4:13" ht="15"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4:13" ht="15"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4:13" ht="15"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4:13" ht="15"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4:13" ht="15"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4:13" ht="15"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4:13" ht="15"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4:13" ht="15"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4:13" ht="15"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4:13" ht="15"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4:13" ht="15"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4:13" ht="15"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4:13" ht="15"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4:13" ht="15"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4:13" ht="15"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4:13" ht="15"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4:13" ht="15"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4:13" ht="15"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4:13" ht="15"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4:13" ht="15"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4:13" ht="15"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4:13" ht="15"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4:13" ht="15"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4:13" ht="15"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4:13" ht="15"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4:13" ht="15"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4:13" ht="15"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4:13" ht="15"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4:13" ht="15"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4:13" ht="15"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4:13" ht="15"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4:13" ht="15"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4:13" ht="15"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4:13" ht="15"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4:13" ht="15"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4:13" ht="15"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4:13" ht="15"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4:13" ht="15"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4:13" ht="15"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4:13" ht="15"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4:13" ht="15"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4:13" ht="15"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4:13" ht="15"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4:13" ht="15"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4:13" ht="15"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4:13" ht="15"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4:13" ht="15"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4:13" ht="15"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4:13" ht="15"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4:13" ht="15"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4:13" ht="15"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4:13" ht="15"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4:13" ht="15"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4:13" ht="15"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4:13" ht="15"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4:13" ht="15"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4:13" ht="15"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4:13" ht="15"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4:13" ht="15"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4:13" ht="15"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4:13" ht="15"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4:13" ht="15"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4:13" ht="15"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4:13" ht="15"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4:13" ht="15"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4:13" ht="15"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4:13" ht="15"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4:13" ht="15"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4:13" ht="15"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4:13" ht="15"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4:13" ht="15"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4:13" ht="15"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4:13" ht="15"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4:13" ht="15"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4:13" ht="15"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4:13" ht="15"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4:13" ht="15"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4:13" ht="15"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4:13" ht="15"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4:13" ht="15"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4:13" ht="15"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4:13" ht="15"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4:13" ht="15"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4:13" ht="15"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4:13" ht="15"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4:13" ht="15"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4:13" ht="15"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4:13" ht="15"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4:13" ht="15"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4:13" ht="15"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4:13" ht="15"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4:13" ht="15"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4:13" ht="15"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4:13" ht="15"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4:13" ht="15"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4:13" ht="15"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4:13" ht="15"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4:13" ht="15"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4:13" ht="15"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4:13" ht="15"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4:13" ht="15"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4:13" ht="15"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4:13" ht="15"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4:13" ht="15"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4:13" ht="15"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4:13" ht="15"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4:13" ht="15"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4:13" ht="15"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4:13" ht="15"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4:13" ht="15"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4:13" ht="15"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4:13" ht="15"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4:13" ht="15"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4:13" ht="15"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4:13" ht="15"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4:13" ht="15"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4:13" ht="15"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4:13" ht="15"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4:13" ht="15"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4:13" ht="15"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4:13" ht="15"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4:13" ht="15"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4:13" ht="15"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4:13" ht="15"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4:13" ht="15"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4:13" ht="15"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4:13" ht="15"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4:13" ht="15"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4:13" ht="15"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4:13" ht="15"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4:13" ht="15"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4:13" ht="15"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4:13" ht="15"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4:13" ht="15"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4:13" ht="15"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4:13" ht="15"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4:13" ht="15"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4:13" ht="15"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4:13" ht="15"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4:13" ht="15"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4:13" ht="15"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4:13" ht="15"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4:13" ht="15"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4:13" ht="15"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4:13" ht="15"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4:13" ht="15"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4:13" ht="15"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4:13" ht="15"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4:13" ht="15"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4:13" ht="15"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4:13" ht="15"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4:13" ht="15"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4:13" ht="15"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4:13" ht="15"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4:13" ht="15"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4:13" ht="15"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4:13" ht="15"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4:13" ht="15"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4:13" ht="15"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4:13" ht="15"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4:13" ht="15"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4:13" ht="15"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4:13" ht="15"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4:13" ht="15"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4:13" ht="15"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4:13" ht="15"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4:13" ht="15"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4:13" ht="15"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4:13" ht="15"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4:13" ht="15"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4:13" ht="15"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4:13" ht="15"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4:13" ht="15"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4:13" ht="15"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4:13" ht="15"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4:13" ht="15"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4:13" ht="15"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4:13" ht="15"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4:13" ht="15"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4:13" ht="15"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4:13" ht="15"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4:13" ht="15"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4:13" ht="15"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4:13" ht="15"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4:13" ht="15"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4:13" ht="15"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4:13" ht="15"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4:13" ht="15"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4:13" ht="15"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4:13" ht="15"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4:13" ht="15"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4:13" ht="15"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4:13" ht="15"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4:13" ht="15"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4:13" ht="15"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4:13" ht="15"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4:13" ht="15"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4:13" ht="15"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4:13" ht="15"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4:13" ht="15"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4:13" ht="15">
      <c r="D538" s="1"/>
      <c r="E538" s="1"/>
      <c r="F538" s="1"/>
      <c r="G538" s="1"/>
      <c r="H538" s="1"/>
      <c r="I538" s="1"/>
      <c r="J538" s="1"/>
      <c r="K538" s="1"/>
      <c r="L538" s="1"/>
      <c r="M538" s="1"/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I558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6.4453125" style="14" customWidth="1"/>
    <col min="2" max="2" width="36.6640625" style="14" customWidth="1"/>
    <col min="3" max="5" width="10.77734375" style="14" customWidth="1"/>
    <col min="6" max="8" width="6.6640625" style="52" customWidth="1"/>
    <col min="9" max="9" width="6.6640625" style="122" customWidth="1"/>
    <col min="10" max="12" width="7.6640625" style="52" customWidth="1"/>
    <col min="13" max="13" width="6.6640625" style="14" customWidth="1"/>
    <col min="14" max="14" width="8.6640625" style="14" customWidth="1"/>
    <col min="15" max="15" width="10.21484375" style="14" customWidth="1"/>
    <col min="16" max="16" width="6.6640625" style="14" customWidth="1"/>
    <col min="17" max="17" width="7.6640625" style="14" customWidth="1"/>
    <col min="18" max="18" width="6.6640625" style="14" customWidth="1"/>
    <col min="19" max="19" width="9.4453125" style="14" customWidth="1"/>
    <col min="20" max="20" width="9.77734375" style="14" customWidth="1"/>
    <col min="21" max="24" width="6.77734375" style="14" customWidth="1"/>
    <col min="25" max="25" width="6.4453125" style="14" customWidth="1"/>
    <col min="26" max="27" width="6.77734375" style="14" customWidth="1"/>
    <col min="28" max="16384" width="9.6640625" style="14" customWidth="1"/>
  </cols>
  <sheetData>
    <row r="1" spans="1:20" ht="16.5" thickBot="1">
      <c r="A1" s="11" t="s">
        <v>141</v>
      </c>
      <c r="B1" s="12"/>
      <c r="C1" s="12"/>
      <c r="D1" s="12"/>
      <c r="E1" s="12"/>
      <c r="F1" s="18"/>
      <c r="G1" s="18"/>
      <c r="H1" s="18"/>
      <c r="I1" s="117"/>
      <c r="J1" s="18"/>
      <c r="K1" s="18"/>
      <c r="L1" s="18"/>
      <c r="M1" s="13"/>
      <c r="N1" s="13"/>
      <c r="O1" s="13"/>
      <c r="P1" s="13"/>
      <c r="Q1" s="13"/>
      <c r="R1" s="13"/>
      <c r="S1" s="13"/>
      <c r="T1" s="13"/>
    </row>
    <row r="2" spans="1:27" ht="15.75" thickTop="1">
      <c r="A2" s="82"/>
      <c r="B2" s="82"/>
      <c r="C2" s="83" t="s">
        <v>142</v>
      </c>
      <c r="D2" s="83" t="s">
        <v>142</v>
      </c>
      <c r="E2" s="84"/>
      <c r="F2" s="107" t="s">
        <v>143</v>
      </c>
      <c r="G2" s="113" t="s">
        <v>144</v>
      </c>
      <c r="H2" s="114" t="s">
        <v>145</v>
      </c>
      <c r="I2" s="118"/>
      <c r="J2" s="113" t="s">
        <v>146</v>
      </c>
      <c r="K2" s="113" t="s">
        <v>147</v>
      </c>
      <c r="L2" s="113" t="s">
        <v>148</v>
      </c>
      <c r="M2" s="86"/>
      <c r="N2" s="86"/>
      <c r="O2" s="86"/>
      <c r="P2" s="86"/>
      <c r="Q2" s="86"/>
      <c r="R2" s="86"/>
      <c r="S2" s="86"/>
      <c r="T2" s="86" t="s">
        <v>149</v>
      </c>
      <c r="U2" s="86" t="s">
        <v>150</v>
      </c>
      <c r="V2" s="87"/>
      <c r="W2" s="85"/>
      <c r="X2" s="88"/>
      <c r="Y2" s="89"/>
      <c r="Z2" s="90"/>
      <c r="AA2" s="91"/>
    </row>
    <row r="3" spans="1:27" ht="15">
      <c r="A3" s="92"/>
      <c r="B3" s="93"/>
      <c r="C3" s="94" t="s">
        <v>151</v>
      </c>
      <c r="D3" s="94" t="s">
        <v>151</v>
      </c>
      <c r="E3" s="94" t="s">
        <v>139</v>
      </c>
      <c r="F3" s="108" t="s">
        <v>152</v>
      </c>
      <c r="G3" s="115" t="s">
        <v>153</v>
      </c>
      <c r="H3" s="115" t="s">
        <v>154</v>
      </c>
      <c r="I3" s="119"/>
      <c r="J3" s="115" t="s">
        <v>155</v>
      </c>
      <c r="K3" s="115" t="s">
        <v>156</v>
      </c>
      <c r="L3" s="115" t="s">
        <v>146</v>
      </c>
      <c r="M3" s="96" t="s">
        <v>157</v>
      </c>
      <c r="N3" s="96"/>
      <c r="O3" s="96"/>
      <c r="P3" s="96"/>
      <c r="Q3" s="96"/>
      <c r="R3" s="96"/>
      <c r="S3" s="96" t="s">
        <v>158</v>
      </c>
      <c r="T3" s="95" t="s">
        <v>159</v>
      </c>
      <c r="U3" s="95" t="s">
        <v>160</v>
      </c>
      <c r="V3" s="95" t="s">
        <v>161</v>
      </c>
      <c r="W3" s="95" t="s">
        <v>162</v>
      </c>
      <c r="X3" s="96" t="s">
        <v>163</v>
      </c>
      <c r="Y3" s="96" t="s">
        <v>164</v>
      </c>
      <c r="Z3" s="96" t="s">
        <v>165</v>
      </c>
      <c r="AA3" s="96" t="s">
        <v>166</v>
      </c>
    </row>
    <row r="4" spans="1:27" ht="15" thickBot="1">
      <c r="A4" s="97"/>
      <c r="B4" s="98" t="s">
        <v>167</v>
      </c>
      <c r="C4" s="99" t="s">
        <v>8</v>
      </c>
      <c r="D4" s="99" t="s">
        <v>9</v>
      </c>
      <c r="E4" s="99" t="s">
        <v>140</v>
      </c>
      <c r="F4" s="109" t="s">
        <v>168</v>
      </c>
      <c r="G4" s="116" t="s">
        <v>169</v>
      </c>
      <c r="H4" s="116" t="s">
        <v>170</v>
      </c>
      <c r="I4" s="120" t="s">
        <v>171</v>
      </c>
      <c r="J4" s="116" t="s">
        <v>172</v>
      </c>
      <c r="K4" s="116" t="s">
        <v>173</v>
      </c>
      <c r="L4" s="116" t="s">
        <v>173</v>
      </c>
      <c r="M4" s="101" t="s">
        <v>174</v>
      </c>
      <c r="N4" s="101" t="s">
        <v>175</v>
      </c>
      <c r="O4" s="101" t="s">
        <v>176</v>
      </c>
      <c r="P4" s="101" t="s">
        <v>177</v>
      </c>
      <c r="Q4" s="101" t="s">
        <v>178</v>
      </c>
      <c r="R4" s="101" t="s">
        <v>179</v>
      </c>
      <c r="S4" s="101" t="s">
        <v>180</v>
      </c>
      <c r="T4" s="100" t="s">
        <v>181</v>
      </c>
      <c r="U4" s="100" t="s">
        <v>181</v>
      </c>
      <c r="V4" s="100" t="s">
        <v>181</v>
      </c>
      <c r="W4" s="100" t="s">
        <v>181</v>
      </c>
      <c r="X4" s="101" t="s">
        <v>181</v>
      </c>
      <c r="Y4" s="101" t="s">
        <v>181</v>
      </c>
      <c r="Z4" s="101" t="s">
        <v>181</v>
      </c>
      <c r="AA4" s="101" t="s">
        <v>173</v>
      </c>
    </row>
    <row r="5" spans="1:20" ht="15" thickTop="1">
      <c r="A5" s="81"/>
      <c r="B5" s="60"/>
      <c r="C5" s="60"/>
      <c r="D5" s="60"/>
      <c r="E5" s="60"/>
      <c r="F5" s="58"/>
      <c r="G5" s="58"/>
      <c r="H5" s="58"/>
      <c r="I5" s="121"/>
      <c r="J5" s="58"/>
      <c r="K5" s="58"/>
      <c r="L5" s="58"/>
      <c r="M5" s="61"/>
      <c r="N5" s="61"/>
      <c r="O5" s="61"/>
      <c r="P5" s="61"/>
      <c r="Q5" s="61"/>
      <c r="R5" s="61"/>
      <c r="S5" s="61"/>
      <c r="T5" s="13"/>
    </row>
    <row r="6" spans="1:20" ht="15">
      <c r="A6" s="15" t="s">
        <v>182</v>
      </c>
      <c r="B6" s="16"/>
      <c r="C6" s="226"/>
      <c r="D6" s="16"/>
      <c r="E6" s="16"/>
      <c r="F6" s="51"/>
      <c r="J6" s="125"/>
      <c r="K6" s="125"/>
      <c r="L6" s="125"/>
      <c r="M6" s="4"/>
      <c r="N6" s="4"/>
      <c r="O6" s="4"/>
      <c r="P6" s="4"/>
      <c r="Q6" s="4"/>
      <c r="R6" s="4"/>
      <c r="S6" s="4"/>
      <c r="T6" s="13"/>
    </row>
    <row r="7" spans="1:29" ht="15">
      <c r="A7" s="163">
        <v>1</v>
      </c>
      <c r="B7" s="173" t="s">
        <v>183</v>
      </c>
      <c r="C7" s="158">
        <v>109787.7</v>
      </c>
      <c r="D7" s="158">
        <v>108760.27500000001</v>
      </c>
      <c r="E7" s="10">
        <f aca="true" t="shared" si="0" ref="E7:E26">IF(C7=0,D7,IF(D7=0,C7,AVERAGE(C7,D7)))</f>
        <v>109273.9875</v>
      </c>
      <c r="F7" s="160">
        <v>1</v>
      </c>
      <c r="G7" s="160" t="s">
        <v>184</v>
      </c>
      <c r="H7" s="160">
        <v>12</v>
      </c>
      <c r="I7" s="163">
        <v>3</v>
      </c>
      <c r="J7" s="165">
        <v>225</v>
      </c>
      <c r="K7" s="165">
        <v>10</v>
      </c>
      <c r="L7" s="159">
        <v>2000</v>
      </c>
      <c r="M7" s="170">
        <v>0.7</v>
      </c>
      <c r="N7" s="170">
        <v>0.33</v>
      </c>
      <c r="O7" s="170">
        <v>0.000251</v>
      </c>
      <c r="P7" s="170">
        <v>1.8</v>
      </c>
      <c r="Q7" s="170">
        <v>0.64</v>
      </c>
      <c r="R7" s="170">
        <v>0.895</v>
      </c>
      <c r="S7" s="18">
        <f>E7*Q7*(R7^K7)</f>
        <v>23063.601112834174</v>
      </c>
      <c r="T7" s="19">
        <f>(E7-S7)/(J7*K7)</f>
        <v>38.31572728318481</v>
      </c>
      <c r="U7" s="19">
        <f>((E7+S7)*(Rates!$E$5/1000))/(2*J7)</f>
        <v>1.7645011815044556</v>
      </c>
      <c r="V7" s="14">
        <f>(E7*(Rates!$E$6/1000))/J7</f>
        <v>0</v>
      </c>
      <c r="W7" s="19">
        <f>((E7+S7)*(Rates!$E$4/100))/(2*J7)</f>
        <v>24.997100071313124</v>
      </c>
      <c r="X7" s="14">
        <f>((E7*N7)*(AA7^P7))/(J7*K7)</f>
        <v>19.81174608726558</v>
      </c>
      <c r="Y7" s="20">
        <f>IF(F7="-","-",IF(I7="-",IF(F7=1,H7*Rates!$E$12*Rates!$E$7,IF(F7=2,H7*Rates!$E$13*Rates!$E$8,IF(F7=3,H7*Rates!$E$14*Rates!$E$9,"-"))),IF(F7=1,(E7/1000)*Rates!$E$12*Rates!$E$7,IF(F7=2,(E7/1000)*Rates!$E$13*Rates!$E$8,IF(F7=3,(E7/1000)*Rates!$E$14*Rates!$E$9,"-")))))</f>
        <v>6.81869682</v>
      </c>
      <c r="Z7" s="19">
        <f>IF(Y7="-","-",Y7*(Rates!$E$10/100))</f>
        <v>1.022804523</v>
      </c>
      <c r="AA7" s="19">
        <f aca="true" t="shared" si="1" ref="AA7:AA26">(K7*J7)/L7</f>
        <v>1.125</v>
      </c>
      <c r="AB7" s="19"/>
      <c r="AC7" s="158"/>
    </row>
    <row r="8" spans="1:29" ht="15">
      <c r="A8" s="163">
        <v>2</v>
      </c>
      <c r="B8" s="173" t="s">
        <v>185</v>
      </c>
      <c r="C8" s="158">
        <v>129749.1</v>
      </c>
      <c r="D8" s="158">
        <v>156560</v>
      </c>
      <c r="E8" s="10">
        <f t="shared" si="0"/>
        <v>143154.55</v>
      </c>
      <c r="F8" s="160">
        <v>1</v>
      </c>
      <c r="G8" s="160" t="s">
        <v>184</v>
      </c>
      <c r="H8" s="160">
        <v>16</v>
      </c>
      <c r="I8" s="163">
        <v>3</v>
      </c>
      <c r="J8" s="165">
        <v>225</v>
      </c>
      <c r="K8" s="165">
        <v>10</v>
      </c>
      <c r="L8" s="159">
        <v>2000</v>
      </c>
      <c r="M8" s="170">
        <v>0.7</v>
      </c>
      <c r="N8" s="170">
        <v>0.33</v>
      </c>
      <c r="O8" s="170">
        <v>0.000251</v>
      </c>
      <c r="P8" s="170">
        <v>1.8</v>
      </c>
      <c r="Q8" s="170">
        <v>0.64</v>
      </c>
      <c r="R8" s="170">
        <v>0.895</v>
      </c>
      <c r="S8" s="18">
        <f aca="true" t="shared" si="2" ref="S8:S24">E8*Q8*(R8^K8)</f>
        <v>30214.504972533152</v>
      </c>
      <c r="T8" s="19">
        <f>(E8-S8)/(J8*K8)</f>
        <v>50.19557556776304</v>
      </c>
      <c r="U8" s="19">
        <f>((E8+S8)*(Rates!$E$5/1000))/(2*J8)</f>
        <v>2.3115873996337752</v>
      </c>
      <c r="V8" s="14">
        <f>(E8*(Rates!$E$6/1000))/J8</f>
        <v>0</v>
      </c>
      <c r="W8" s="19">
        <f>((E8+S8)*(Rates!$E$4/100))/(2*J8)</f>
        <v>32.747488161478486</v>
      </c>
      <c r="X8" s="14">
        <f aca="true" t="shared" si="3" ref="X8:X24">((E8*N8)*(AA8^P8))/(J8*K8)</f>
        <v>25.9544074552671</v>
      </c>
      <c r="Y8" s="20">
        <f>IF(F8="-","-",IF(I8="-",IF(F8=1,H8*Rates!$E$12*Rates!$E$7,IF(F8=2,H8*Rates!$E$13*Rates!$E$8,IF(F8=3,H8*Rates!$E$14*Rates!$E$9,"-"))),IF(F8=1,(E8/1000)*Rates!$E$12*Rates!$E$7,IF(F8=2,(E8/1000)*Rates!$E$13*Rates!$E$8,IF(F8=3,(E8/1000)*Rates!$E$14*Rates!$E$9,"-")))))</f>
        <v>8.932843920000002</v>
      </c>
      <c r="Z8" s="19">
        <f>IF(Y8="-","-",Y8*(Rates!$E$10/100))</f>
        <v>1.3399265880000002</v>
      </c>
      <c r="AA8" s="19">
        <f t="shared" si="1"/>
        <v>1.125</v>
      </c>
      <c r="AB8" s="19"/>
      <c r="AC8" s="158"/>
    </row>
    <row r="9" spans="1:29" ht="15">
      <c r="A9" s="163">
        <v>3</v>
      </c>
      <c r="B9" s="173" t="s">
        <v>186</v>
      </c>
      <c r="C9" s="158">
        <v>149710.5</v>
      </c>
      <c r="D9" s="158">
        <v>181022.5</v>
      </c>
      <c r="E9" s="10">
        <f t="shared" si="0"/>
        <v>165366.5</v>
      </c>
      <c r="F9" s="160">
        <v>1</v>
      </c>
      <c r="G9" s="160" t="s">
        <v>184</v>
      </c>
      <c r="H9" s="160">
        <v>16</v>
      </c>
      <c r="I9" s="163">
        <v>3</v>
      </c>
      <c r="J9" s="165">
        <v>225</v>
      </c>
      <c r="K9" s="165">
        <v>10</v>
      </c>
      <c r="L9" s="126">
        <v>2000</v>
      </c>
      <c r="M9" s="170">
        <v>0.7</v>
      </c>
      <c r="N9" s="170">
        <v>0.33</v>
      </c>
      <c r="O9" s="170">
        <v>0.000251</v>
      </c>
      <c r="P9" s="170">
        <v>1.8</v>
      </c>
      <c r="Q9" s="170">
        <v>0.64</v>
      </c>
      <c r="R9" s="170">
        <v>0.895</v>
      </c>
      <c r="S9" s="18">
        <f t="shared" si="2"/>
        <v>34902.60656430692</v>
      </c>
      <c r="T9" s="19">
        <f aca="true" t="shared" si="4" ref="T9:T24">(E9-S9)/(J9*K9)</f>
        <v>57.98395263808582</v>
      </c>
      <c r="U9" s="19">
        <f>((E9+S9)*(Rates!$E$5/1000))/(2*J9)</f>
        <v>2.6702547541907586</v>
      </c>
      <c r="V9" s="14">
        <f>(E9*(Rates!$E$6/1000))/J9</f>
        <v>0</v>
      </c>
      <c r="W9" s="19">
        <f>((E9+S9)*(Rates!$E$4/100))/(2*J9)</f>
        <v>37.82860901770242</v>
      </c>
      <c r="X9" s="14">
        <f t="shared" si="3"/>
        <v>29.981509637321533</v>
      </c>
      <c r="Y9" s="20">
        <f>IF(F9="-","-",IF(I9="-",IF(F9=1,H9*Rates!$E$12*Rates!$E$7,IF(F9=2,H9*Rates!$E$13*Rates!$E$8,IF(F9=3,H9*Rates!$E$14*Rates!$E$9,"-"))),IF(F9=1,(E9/1000)*Rates!$E$12*Rates!$E$7,IF(F9=2,(E9/1000)*Rates!$E$13*Rates!$E$8,IF(F9=3,(E9/1000)*Rates!$E$14*Rates!$E$9,"-")))))</f>
        <v>10.318869600000001</v>
      </c>
      <c r="Z9" s="19">
        <f>IF(Y9="-","-",Y9*(Rates!$E$10/100))</f>
        <v>1.54783044</v>
      </c>
      <c r="AA9" s="19">
        <f t="shared" si="1"/>
        <v>1.125</v>
      </c>
      <c r="AB9" s="19"/>
      <c r="AC9" s="158"/>
    </row>
    <row r="10" spans="1:29" ht="15">
      <c r="A10" s="163">
        <v>4</v>
      </c>
      <c r="B10" s="173" t="s">
        <v>187</v>
      </c>
      <c r="C10" s="158">
        <v>124758.75</v>
      </c>
      <c r="D10" s="158">
        <v>131265.775</v>
      </c>
      <c r="E10" s="10">
        <f t="shared" si="0"/>
        <v>128012.2625</v>
      </c>
      <c r="F10" s="160">
        <v>1</v>
      </c>
      <c r="G10" s="160" t="s">
        <v>184</v>
      </c>
      <c r="H10" s="160">
        <v>12</v>
      </c>
      <c r="I10" s="163">
        <v>3</v>
      </c>
      <c r="J10" s="165">
        <v>225</v>
      </c>
      <c r="K10" s="165">
        <v>10</v>
      </c>
      <c r="L10" s="126">
        <v>2000</v>
      </c>
      <c r="M10" s="170">
        <v>0.7</v>
      </c>
      <c r="N10" s="170">
        <v>0.33</v>
      </c>
      <c r="O10" s="170">
        <v>0.000251</v>
      </c>
      <c r="P10" s="170">
        <v>1.8</v>
      </c>
      <c r="Q10" s="170">
        <v>0.64</v>
      </c>
      <c r="R10" s="170">
        <v>0.895</v>
      </c>
      <c r="S10" s="18">
        <f t="shared" si="2"/>
        <v>27018.541442458303</v>
      </c>
      <c r="T10" s="19">
        <f t="shared" si="4"/>
        <v>44.88609824779631</v>
      </c>
      <c r="U10" s="19">
        <f>((E10+S10)*(Rates!$E$5/1000))/(2*J10)</f>
        <v>2.0670773858994442</v>
      </c>
      <c r="V10" s="14">
        <f>(E10*(Rates!$E$6/1000))/J10</f>
        <v>0</v>
      </c>
      <c r="W10" s="19">
        <f>((E10+S10)*(Rates!$E$4/100))/(2*J10)</f>
        <v>29.283596300242127</v>
      </c>
      <c r="X10" s="14">
        <f t="shared" si="3"/>
        <v>23.209059161553785</v>
      </c>
      <c r="Y10" s="20">
        <f>IF(F10="-","-",IF(I10="-",IF(F10=1,H10*Rates!$E$12*Rates!$E$7,IF(F10=2,H10*Rates!$E$13*Rates!$E$8,IF(F10=3,H10*Rates!$E$14*Rates!$E$9,"-"))),IF(F10=1,(E10/1000)*Rates!$E$12*Rates!$E$7,IF(F10=2,(E10/1000)*Rates!$E$13*Rates!$E$8,IF(F10=3,(E10/1000)*Rates!$E$14*Rates!$E$9,"-")))))</f>
        <v>7.98796518</v>
      </c>
      <c r="Z10" s="19">
        <f>IF(Y10="-","-",Y10*(Rates!$E$10/100))</f>
        <v>1.1981947769999999</v>
      </c>
      <c r="AA10" s="19">
        <f t="shared" si="1"/>
        <v>1.125</v>
      </c>
      <c r="AB10" s="19"/>
      <c r="AC10" s="158"/>
    </row>
    <row r="11" spans="1:29" ht="15">
      <c r="A11" s="163">
        <v>5</v>
      </c>
      <c r="B11" s="173" t="s">
        <v>188</v>
      </c>
      <c r="C11" s="158">
        <v>125742.84702000002</v>
      </c>
      <c r="D11" s="158">
        <v>114168.4445</v>
      </c>
      <c r="E11" s="10">
        <f t="shared" si="0"/>
        <v>119955.64576000001</v>
      </c>
      <c r="F11" s="160">
        <v>1</v>
      </c>
      <c r="G11" s="160" t="s">
        <v>184</v>
      </c>
      <c r="H11" s="160">
        <v>6</v>
      </c>
      <c r="I11" s="163">
        <v>3</v>
      </c>
      <c r="J11" s="165">
        <v>250</v>
      </c>
      <c r="K11" s="165">
        <v>12</v>
      </c>
      <c r="L11" s="126">
        <v>2500</v>
      </c>
      <c r="M11" s="170">
        <v>0.6</v>
      </c>
      <c r="N11" s="170">
        <v>0.75</v>
      </c>
      <c r="O11" s="170">
        <v>0.000251</v>
      </c>
      <c r="P11" s="170">
        <v>1.8</v>
      </c>
      <c r="Q11" s="170">
        <v>0.585</v>
      </c>
      <c r="R11" s="170">
        <v>0.875</v>
      </c>
      <c r="S11" s="18">
        <f t="shared" si="2"/>
        <v>14134.263888149335</v>
      </c>
      <c r="T11" s="19">
        <f t="shared" si="4"/>
        <v>35.27379395728356</v>
      </c>
      <c r="U11" s="19">
        <f>((E11+S11)*(Rates!$E$5/1000))/(2*J11)</f>
        <v>1.6090789157777925</v>
      </c>
      <c r="V11" s="14">
        <f>(E11*(Rates!$E$6/1000))/J11</f>
        <v>0</v>
      </c>
      <c r="W11" s="19">
        <f>((E11+S11)*(Rates!$E$4/100))/(2*J11)</f>
        <v>22.795284640185393</v>
      </c>
      <c r="X11" s="14">
        <f t="shared" si="3"/>
        <v>41.63772040365115</v>
      </c>
      <c r="Y11" s="20">
        <f>IF(F11="-","-",IF(I11="-",IF(F11=1,H11*Rates!$E$12*Rates!$E$7,IF(F11=2,H11*Rates!$E$13*Rates!$E$8,IF(F11=3,H11*Rates!$E$14*Rates!$E$9,"-"))),IF(F11=1,(E11/1000)*Rates!$E$12*Rates!$E$7,IF(F11=2,(E11/1000)*Rates!$E$13*Rates!$E$8,IF(F11=3,(E11/1000)*Rates!$E$14*Rates!$E$9,"-")))))</f>
        <v>7.485232295424001</v>
      </c>
      <c r="Z11" s="19">
        <f>IF(Y11="-","-",Y11*(Rates!$E$10/100))</f>
        <v>1.1227848443136001</v>
      </c>
      <c r="AA11" s="19">
        <f t="shared" si="1"/>
        <v>1.2</v>
      </c>
      <c r="AB11" s="19"/>
      <c r="AC11" s="158"/>
    </row>
    <row r="12" spans="1:29" ht="15">
      <c r="A12" s="163">
        <v>6</v>
      </c>
      <c r="B12" s="173" t="s">
        <v>189</v>
      </c>
      <c r="C12" s="158">
        <v>199614</v>
      </c>
      <c r="D12" s="158">
        <v>188609.789</v>
      </c>
      <c r="E12" s="10">
        <f t="shared" si="0"/>
        <v>194111.8945</v>
      </c>
      <c r="F12" s="160">
        <v>1</v>
      </c>
      <c r="G12" s="162" t="s">
        <v>184</v>
      </c>
      <c r="H12" s="160">
        <v>12</v>
      </c>
      <c r="I12" s="163">
        <v>3</v>
      </c>
      <c r="J12" s="166">
        <v>250</v>
      </c>
      <c r="K12" s="166">
        <v>12</v>
      </c>
      <c r="L12" s="126">
        <v>2500</v>
      </c>
      <c r="M12" s="170">
        <v>0.6</v>
      </c>
      <c r="N12" s="170">
        <v>0.75</v>
      </c>
      <c r="O12" s="170">
        <v>0.000251</v>
      </c>
      <c r="P12" s="170">
        <v>1.8</v>
      </c>
      <c r="Q12" s="170">
        <v>0.585</v>
      </c>
      <c r="R12" s="170">
        <v>0.875</v>
      </c>
      <c r="S12" s="18">
        <f t="shared" si="2"/>
        <v>22872.026767134328</v>
      </c>
      <c r="T12" s="19">
        <f t="shared" si="4"/>
        <v>57.07995591095523</v>
      </c>
      <c r="U12" s="19">
        <f>((E12+S12)*(Rates!$E$5/1000))/(2*J12)</f>
        <v>2.603807055205612</v>
      </c>
      <c r="V12" s="14">
        <f>(E12*(Rates!$E$6/1000))/J12</f>
        <v>0</v>
      </c>
      <c r="W12" s="19">
        <f>((E12+S12)*(Rates!$E$4/100))/(2*J12)</f>
        <v>36.88726661541284</v>
      </c>
      <c r="X12" s="14">
        <f t="shared" si="3"/>
        <v>67.37804410127356</v>
      </c>
      <c r="Y12" s="20">
        <f>IF(F12="-","-",IF(I12="-",IF(F12=1,H12*Rates!$E$12*Rates!$E$7,IF(F12=2,H12*Rates!$E$13*Rates!$E$8,IF(F12=3,H12*Rates!$E$14*Rates!$E$9,"-"))),IF(F12=1,(E12/1000)*Rates!$E$12*Rates!$E$7,IF(F12=2,(E12/1000)*Rates!$E$13*Rates!$E$8,IF(F12=3,(E12/1000)*Rates!$E$14*Rates!$E$9,"-")))))</f>
        <v>12.1125822168</v>
      </c>
      <c r="Z12" s="19">
        <f>IF(Y12="-","-",Y12*(Rates!$E$10/100))</f>
        <v>1.81688733252</v>
      </c>
      <c r="AA12" s="19">
        <f t="shared" si="1"/>
        <v>1.2</v>
      </c>
      <c r="AB12" s="19"/>
      <c r="AC12" s="158"/>
    </row>
    <row r="13" spans="1:29" ht="15">
      <c r="A13" s="163">
        <v>6.1</v>
      </c>
      <c r="B13" s="173" t="s">
        <v>575</v>
      </c>
      <c r="C13" s="158">
        <v>124758.75</v>
      </c>
      <c r="D13" s="158">
        <v>103525.3</v>
      </c>
      <c r="E13" s="10">
        <f>IF(C13=0,D13,IF(D13=0,C13,AVERAGE(C13,D13)))</f>
        <v>114142.025</v>
      </c>
      <c r="F13" s="160">
        <v>1</v>
      </c>
      <c r="G13" s="162" t="s">
        <v>184</v>
      </c>
      <c r="H13" s="160">
        <v>12</v>
      </c>
      <c r="I13" s="163">
        <v>5</v>
      </c>
      <c r="J13" s="166">
        <v>250</v>
      </c>
      <c r="K13" s="166">
        <v>12</v>
      </c>
      <c r="L13" s="126">
        <v>2500</v>
      </c>
      <c r="M13" s="170">
        <v>0.6</v>
      </c>
      <c r="N13" s="170">
        <v>0.75</v>
      </c>
      <c r="O13" s="170">
        <v>0.000251</v>
      </c>
      <c r="P13" s="170">
        <v>1.8</v>
      </c>
      <c r="Q13" s="170">
        <v>0.585</v>
      </c>
      <c r="R13" s="170">
        <v>0.875</v>
      </c>
      <c r="S13" s="18">
        <f>E13*Q13*(R13^K13)</f>
        <v>13449.25027793655</v>
      </c>
      <c r="T13" s="19">
        <f>(E13-S13)/(J13*K13)</f>
        <v>33.56425824068781</v>
      </c>
      <c r="U13" s="19">
        <f>((E13+S13)*(Rates!$E$5/1000))/(2*J13)</f>
        <v>1.5310953033352384</v>
      </c>
      <c r="V13" s="14">
        <f>(E13*(Rates!$E$6/1000))/J13</f>
        <v>0</v>
      </c>
      <c r="W13" s="19">
        <f>((E13+S13)*(Rates!$E$4/100))/(2*J13)</f>
        <v>21.690516797249213</v>
      </c>
      <c r="X13" s="14">
        <f>((E13*N13)*(AA13^P13))/(J13*K13)</f>
        <v>39.61975856280496</v>
      </c>
      <c r="Y13" s="20">
        <f>IF(F13="-","-",IF(I13="-",IF(F13=1,H13*Rates!$E$12*Rates!$E$7,IF(F13=2,H13*Rates!$E$13*Rates!$E$8,IF(F13=3,H13*Rates!$E$14*Rates!$E$9,"-"))),IF(F13=1,(E13/1000)*Rates!$E$12*Rates!$E$7,IF(F13=2,(E13/1000)*Rates!$E$13*Rates!$E$8,IF(F13=3,(E13/1000)*Rates!$E$14*Rates!$E$9,"-")))))</f>
        <v>7.12246236</v>
      </c>
      <c r="Z13" s="19">
        <f>IF(Y13="-","-",Y13*(Rates!$E$10/100))</f>
        <v>1.0683693539999999</v>
      </c>
      <c r="AA13" s="19">
        <f t="shared" si="1"/>
        <v>1.2</v>
      </c>
      <c r="AB13" s="19"/>
      <c r="AC13" s="158"/>
    </row>
    <row r="14" spans="1:29" ht="15">
      <c r="A14" s="163">
        <v>7</v>
      </c>
      <c r="B14" s="173" t="s">
        <v>190</v>
      </c>
      <c r="C14" s="158">
        <v>72421.95534</v>
      </c>
      <c r="D14" s="158">
        <v>66816.8725</v>
      </c>
      <c r="E14" s="10">
        <f t="shared" si="0"/>
        <v>69619.41391999999</v>
      </c>
      <c r="F14" s="160">
        <v>1</v>
      </c>
      <c r="G14" s="160" t="s">
        <v>184</v>
      </c>
      <c r="H14" s="160">
        <v>36</v>
      </c>
      <c r="I14" s="163">
        <v>4.5</v>
      </c>
      <c r="J14" s="165">
        <v>150</v>
      </c>
      <c r="K14" s="165">
        <v>12</v>
      </c>
      <c r="L14" s="126">
        <v>2000</v>
      </c>
      <c r="M14" s="170">
        <v>0.8</v>
      </c>
      <c r="N14" s="170">
        <v>0.65</v>
      </c>
      <c r="O14" s="170">
        <v>0.000251</v>
      </c>
      <c r="P14" s="170">
        <v>1.8</v>
      </c>
      <c r="Q14" s="170">
        <v>0.6</v>
      </c>
      <c r="R14" s="170">
        <v>0.885</v>
      </c>
      <c r="S14" s="18">
        <f t="shared" si="2"/>
        <v>9642.74898722622</v>
      </c>
      <c r="T14" s="19">
        <f t="shared" si="4"/>
        <v>33.320369407096535</v>
      </c>
      <c r="U14" s="19">
        <f>((E14+S14)*(Rates!$E$5/1000))/(2*J14)</f>
        <v>1.5852432581445242</v>
      </c>
      <c r="V14" s="14">
        <f>(E14*(Rates!$E$6/1000))/J14</f>
        <v>0</v>
      </c>
      <c r="W14" s="19">
        <f>((E14+S14)*(Rates!$E$4/100))/(2*J14)</f>
        <v>22.457612823714097</v>
      </c>
      <c r="X14" s="14">
        <f t="shared" si="3"/>
        <v>20.797337108850357</v>
      </c>
      <c r="Y14" s="20">
        <f>IF(F14="-","-",IF(I14="-",IF(F14=1,H14*Rates!$E$12*Rates!$E$7,IF(F14=2,H14*Rates!$E$13*Rates!$E$8,IF(F14=3,H14*Rates!$E$14*Rates!$E$9,"-"))),IF(F14=1,(E14/1000)*Rates!$E$12*Rates!$E$7,IF(F14=2,(E14/1000)*Rates!$E$13*Rates!$E$8,IF(F14=3,(E14/1000)*Rates!$E$14*Rates!$E$9,"-")))))</f>
        <v>4.344251428607999</v>
      </c>
      <c r="Z14" s="19">
        <f>IF(Y14="-","-",Y14*(Rates!$E$10/100))</f>
        <v>0.6516377142911998</v>
      </c>
      <c r="AA14" s="19">
        <f t="shared" si="1"/>
        <v>0.9</v>
      </c>
      <c r="AB14" s="19"/>
      <c r="AC14" s="158"/>
    </row>
    <row r="15" spans="1:29" ht="15">
      <c r="A15" s="163">
        <v>8</v>
      </c>
      <c r="B15" s="173" t="s">
        <v>191</v>
      </c>
      <c r="C15" s="158">
        <v>57783</v>
      </c>
      <c r="D15" s="158">
        <v>56650</v>
      </c>
      <c r="E15" s="10">
        <f t="shared" si="0"/>
        <v>57216.5</v>
      </c>
      <c r="F15" s="160">
        <v>1</v>
      </c>
      <c r="G15" s="160" t="s">
        <v>184</v>
      </c>
      <c r="H15" s="160">
        <v>4</v>
      </c>
      <c r="I15" s="163">
        <v>2.2</v>
      </c>
      <c r="J15" s="165">
        <v>260</v>
      </c>
      <c r="K15" s="165">
        <v>7</v>
      </c>
      <c r="L15" s="126">
        <v>2000</v>
      </c>
      <c r="M15" s="170">
        <v>0.6</v>
      </c>
      <c r="N15" s="170">
        <v>0.33</v>
      </c>
      <c r="O15" s="170">
        <v>0.000251</v>
      </c>
      <c r="P15" s="170">
        <v>1.8</v>
      </c>
      <c r="Q15" s="170">
        <v>0.635</v>
      </c>
      <c r="R15" s="170">
        <v>0.895</v>
      </c>
      <c r="S15" s="18">
        <f t="shared" si="2"/>
        <v>16713.071090233367</v>
      </c>
      <c r="T15" s="19">
        <f t="shared" si="4"/>
        <v>22.254631269102546</v>
      </c>
      <c r="U15" s="19">
        <f>((E15+S15)*(Rates!$E$5/1000))/(2*J15)</f>
        <v>0.8530335125796158</v>
      </c>
      <c r="V15" s="14">
        <f>(E15*(Rates!$E$6/1000))/J15</f>
        <v>0</v>
      </c>
      <c r="W15" s="19">
        <f>((E15+S15)*(Rates!$E$4/100))/(2*J15)</f>
        <v>12.084641428211224</v>
      </c>
      <c r="X15" s="14">
        <f t="shared" si="3"/>
        <v>8.754641086771384</v>
      </c>
      <c r="Y15" s="20">
        <f>IF(F15="-","-",IF(I15="-",IF(F15=1,H15*Rates!$E$12*Rates!$E$7,IF(F15=2,H15*Rates!$E$13*Rates!$E$8,IF(F15=3,H15*Rates!$E$14*Rates!$E$9,"-"))),IF(F15=1,(E15/1000)*Rates!$E$12*Rates!$E$7,IF(F15=2,(E15/1000)*Rates!$E$13*Rates!$E$8,IF(F15=3,(E15/1000)*Rates!$E$14*Rates!$E$9,"-")))))</f>
        <v>3.5703096000000003</v>
      </c>
      <c r="Z15" s="19">
        <f>IF(Y15="-","-",Y15*(Rates!$E$10/100))</f>
        <v>0.5355464400000001</v>
      </c>
      <c r="AA15" s="19">
        <f t="shared" si="1"/>
        <v>0.91</v>
      </c>
      <c r="AB15" s="19"/>
      <c r="AC15" s="158"/>
    </row>
    <row r="16" spans="1:29" ht="15">
      <c r="A16" s="163">
        <v>9</v>
      </c>
      <c r="B16" s="173" t="s">
        <v>192</v>
      </c>
      <c r="C16" s="158">
        <v>78795</v>
      </c>
      <c r="D16" s="158">
        <v>77250</v>
      </c>
      <c r="E16" s="10">
        <f t="shared" si="0"/>
        <v>78022.5</v>
      </c>
      <c r="F16" s="160">
        <v>1</v>
      </c>
      <c r="G16" s="162" t="s">
        <v>184</v>
      </c>
      <c r="H16" s="160">
        <v>6</v>
      </c>
      <c r="I16" s="163">
        <v>2.2</v>
      </c>
      <c r="J16" s="166">
        <v>260</v>
      </c>
      <c r="K16" s="166">
        <v>7</v>
      </c>
      <c r="L16" s="126">
        <v>2000</v>
      </c>
      <c r="M16" s="170">
        <v>0.6</v>
      </c>
      <c r="N16" s="170">
        <v>0.33</v>
      </c>
      <c r="O16" s="170">
        <v>0.000251</v>
      </c>
      <c r="P16" s="170">
        <v>1.8</v>
      </c>
      <c r="Q16" s="170">
        <v>0.635</v>
      </c>
      <c r="R16" s="170">
        <v>0.895</v>
      </c>
      <c r="S16" s="18">
        <f t="shared" si="2"/>
        <v>22790.551486681863</v>
      </c>
      <c r="T16" s="19">
        <f t="shared" si="4"/>
        <v>30.347224457867107</v>
      </c>
      <c r="U16" s="19">
        <f>((E16+S16)*(Rates!$E$5/1000))/(2*J16)</f>
        <v>1.1632275171540214</v>
      </c>
      <c r="V16" s="14">
        <f>(E16*(Rates!$E$6/1000))/J16</f>
        <v>0</v>
      </c>
      <c r="W16" s="19">
        <f>((E16+S16)*(Rates!$E$4/100))/(2*J16)</f>
        <v>16.479056493015303</v>
      </c>
      <c r="X16" s="14">
        <f t="shared" si="3"/>
        <v>11.938146936506437</v>
      </c>
      <c r="Y16" s="20">
        <f>IF(F16="-","-",IF(I16="-",IF(F16=1,H16*Rates!$E$12*Rates!$E$7,IF(F16=2,H16*Rates!$E$13*Rates!$E$8,IF(F16=3,H16*Rates!$E$14*Rates!$E$9,"-"))),IF(F16=1,(E16/1000)*Rates!$E$12*Rates!$E$7,IF(F16=2,(E16/1000)*Rates!$E$13*Rates!$E$8,IF(F16=3,(E16/1000)*Rates!$E$14*Rates!$E$9,"-")))))</f>
        <v>4.8686039999999995</v>
      </c>
      <c r="Z16" s="19">
        <f>IF(Y16="-","-",Y16*(Rates!$E$10/100))</f>
        <v>0.7302905999999999</v>
      </c>
      <c r="AA16" s="19">
        <f t="shared" si="1"/>
        <v>0.91</v>
      </c>
      <c r="AB16" s="19"/>
      <c r="AC16" s="158"/>
    </row>
    <row r="17" spans="1:29" ht="15">
      <c r="A17" s="163">
        <v>10</v>
      </c>
      <c r="B17" s="173" t="s">
        <v>302</v>
      </c>
      <c r="C17" s="158">
        <v>20796.784590000003</v>
      </c>
      <c r="D17" s="158">
        <v>18591.5</v>
      </c>
      <c r="E17" s="10">
        <f t="shared" si="0"/>
        <v>19694.142295</v>
      </c>
      <c r="F17" s="160">
        <v>1</v>
      </c>
      <c r="G17" s="160" t="s">
        <v>184</v>
      </c>
      <c r="H17" s="160">
        <v>55</v>
      </c>
      <c r="I17" s="163" t="s">
        <v>184</v>
      </c>
      <c r="J17" s="165">
        <v>500</v>
      </c>
      <c r="K17" s="165">
        <v>10</v>
      </c>
      <c r="L17" s="126">
        <v>12000</v>
      </c>
      <c r="M17" s="170">
        <v>0.88</v>
      </c>
      <c r="N17" s="170">
        <v>1.2</v>
      </c>
      <c r="O17" s="170">
        <v>0.000631</v>
      </c>
      <c r="P17" s="170">
        <v>2</v>
      </c>
      <c r="Q17" s="170">
        <v>0.68</v>
      </c>
      <c r="R17" s="170">
        <v>0.92</v>
      </c>
      <c r="S17" s="18">
        <f t="shared" si="2"/>
        <v>5817.337459574011</v>
      </c>
      <c r="T17" s="19">
        <f t="shared" si="4"/>
        <v>2.775360967085198</v>
      </c>
      <c r="U17" s="19">
        <f>((E17+S17)*(Rates!$E$5/1000))/(2*J17)</f>
        <v>0.15306887852744408</v>
      </c>
      <c r="V17" s="14">
        <f>(E17*(Rates!$E$6/1000))/J17</f>
        <v>0</v>
      </c>
      <c r="W17" s="19">
        <f>((E17+S17)*(Rates!$E$4/100))/(2*J17)</f>
        <v>2.168475779138791</v>
      </c>
      <c r="X17" s="14">
        <f t="shared" si="3"/>
        <v>0.8205892622916668</v>
      </c>
      <c r="Y17" s="20">
        <f>IF(F17="-","-",IF(I17="-",IF(F17=1,H17*Rates!$E$12*Rates!$E$7,IF(F17=2,H17*Rates!$E$13*Rates!$E$8,IF(F17=3,H17*Rates!$E$14*Rates!$E$9,"-"))),IF(F17=1,(E17/1000)*Rates!$E$12*Rates!$E$7,IF(F17=2,(E17/1000)*Rates!$E$13*Rates!$E$8,IF(F17=3,(E17/1000)*Rates!$E$14*Rates!$E$9,"-")))))</f>
        <v>3.4320000000000004</v>
      </c>
      <c r="Z17" s="19">
        <f>IF(Y17="-","-",Y17*(Rates!$E$10/100))</f>
        <v>0.5148</v>
      </c>
      <c r="AA17" s="19">
        <f t="shared" si="1"/>
        <v>0.4166666666666667</v>
      </c>
      <c r="AB17" s="19"/>
      <c r="AC17" s="158"/>
    </row>
    <row r="18" spans="1:29" ht="15">
      <c r="A18" s="163">
        <v>11</v>
      </c>
      <c r="B18" s="173" t="s">
        <v>303</v>
      </c>
      <c r="C18" s="158">
        <v>25897.92036</v>
      </c>
      <c r="D18" s="158">
        <v>24951.75</v>
      </c>
      <c r="E18" s="10">
        <f t="shared" si="0"/>
        <v>25424.835180000002</v>
      </c>
      <c r="F18" s="160">
        <v>1</v>
      </c>
      <c r="G18" s="160" t="s">
        <v>184</v>
      </c>
      <c r="H18" s="160">
        <v>75</v>
      </c>
      <c r="I18" s="163" t="s">
        <v>184</v>
      </c>
      <c r="J18" s="165">
        <v>500</v>
      </c>
      <c r="K18" s="165">
        <v>10</v>
      </c>
      <c r="L18" s="126">
        <v>12000</v>
      </c>
      <c r="M18" s="170">
        <v>0.88</v>
      </c>
      <c r="N18" s="170">
        <v>1.2</v>
      </c>
      <c r="O18" s="170">
        <v>0.000631</v>
      </c>
      <c r="P18" s="170">
        <v>1.6</v>
      </c>
      <c r="Q18" s="170">
        <v>0.68</v>
      </c>
      <c r="R18" s="170">
        <v>0.92</v>
      </c>
      <c r="S18" s="18">
        <f t="shared" si="2"/>
        <v>7510.093299856962</v>
      </c>
      <c r="T18" s="19">
        <f t="shared" si="4"/>
        <v>3.582948376028608</v>
      </c>
      <c r="U18" s="19">
        <f>((E18+S18)*(Rates!$E$5/1000))/(2*J18)</f>
        <v>0.19760957087914177</v>
      </c>
      <c r="V18" s="14">
        <f>(E18*(Rates!$E$6/1000))/J18</f>
        <v>0</v>
      </c>
      <c r="W18" s="19">
        <f>((E18+S18)*(Rates!$E$4/100))/(2*J18)</f>
        <v>2.7994689207878425</v>
      </c>
      <c r="X18" s="14">
        <f t="shared" si="3"/>
        <v>1.5035968292168804</v>
      </c>
      <c r="Y18" s="20">
        <f>IF(F18="-","-",IF(I18="-",IF(F18=1,H18*Rates!$E$12*Rates!$E$7,IF(F18=2,H18*Rates!$E$13*Rates!$E$8,IF(F18=3,H18*Rates!$E$14*Rates!$E$9,"-"))),IF(F18=1,(E18/1000)*Rates!$E$12*Rates!$E$7,IF(F18=2,(E18/1000)*Rates!$E$13*Rates!$E$8,IF(F18=3,(E18/1000)*Rates!$E$14*Rates!$E$9,"-")))))</f>
        <v>4.680000000000001</v>
      </c>
      <c r="Z18" s="19">
        <f>IF(Y18="-","-",Y18*(Rates!$E$10/100))</f>
        <v>0.7020000000000001</v>
      </c>
      <c r="AA18" s="19">
        <f t="shared" si="1"/>
        <v>0.4166666666666667</v>
      </c>
      <c r="AB18" s="19"/>
      <c r="AC18" s="158"/>
    </row>
    <row r="19" spans="1:29" ht="15">
      <c r="A19" s="163">
        <v>12</v>
      </c>
      <c r="B19" s="178" t="s">
        <v>304</v>
      </c>
      <c r="C19" s="158">
        <v>39922.8</v>
      </c>
      <c r="D19" s="158">
        <v>48925</v>
      </c>
      <c r="E19" s="10">
        <f t="shared" si="0"/>
        <v>44423.9</v>
      </c>
      <c r="F19" s="160">
        <v>1</v>
      </c>
      <c r="G19" s="160" t="s">
        <v>184</v>
      </c>
      <c r="H19" s="160">
        <v>100</v>
      </c>
      <c r="I19" s="163" t="s">
        <v>184</v>
      </c>
      <c r="J19" s="165">
        <v>600</v>
      </c>
      <c r="K19" s="165">
        <v>10</v>
      </c>
      <c r="L19" s="126">
        <v>12000</v>
      </c>
      <c r="M19" s="170">
        <v>0.88</v>
      </c>
      <c r="N19" s="170">
        <v>1.2</v>
      </c>
      <c r="O19" s="170">
        <v>0.000631</v>
      </c>
      <c r="P19" s="170">
        <v>1.6</v>
      </c>
      <c r="Q19" s="170">
        <v>0.68</v>
      </c>
      <c r="R19" s="170">
        <v>0.92</v>
      </c>
      <c r="S19" s="18">
        <f t="shared" si="2"/>
        <v>13122.11589107795</v>
      </c>
      <c r="T19" s="19">
        <f t="shared" si="4"/>
        <v>5.216964018153676</v>
      </c>
      <c r="U19" s="19">
        <f>((E19+S19)*(Rates!$E$5/1000))/(2*J19)</f>
        <v>0.28773007945538975</v>
      </c>
      <c r="V19" s="14">
        <f>(E19*(Rates!$E$6/1000))/J19</f>
        <v>0</v>
      </c>
      <c r="W19" s="19">
        <f>((E19+S19)*(Rates!$E$4/100))/(2*J19)</f>
        <v>4.076176125618022</v>
      </c>
      <c r="X19" s="14">
        <f t="shared" si="3"/>
        <v>2.9308843738691994</v>
      </c>
      <c r="Y19" s="20">
        <f>IF(F19="-","-",IF(I19="-",IF(F19=1,H19*Rates!$E$12*Rates!$E$7,IF(F19=2,H19*Rates!$E$13*Rates!$E$8,IF(F19=3,H19*Rates!$E$14*Rates!$E$9,"-"))),IF(F19=1,(E19/1000)*Rates!$E$12*Rates!$E$7,IF(F19=2,(E19/1000)*Rates!$E$13*Rates!$E$8,IF(F19=3,(E19/1000)*Rates!$E$14*Rates!$E$9,"-")))))</f>
        <v>6.24</v>
      </c>
      <c r="Z19" s="19">
        <f>IF(Y19="-","-",Y19*(Rates!$E$10/100))</f>
        <v>0.9359999999999999</v>
      </c>
      <c r="AA19" s="19">
        <f t="shared" si="1"/>
        <v>0.5</v>
      </c>
      <c r="AB19" s="19"/>
      <c r="AC19" s="158"/>
    </row>
    <row r="20" spans="1:29" ht="15">
      <c r="A20" s="163">
        <v>13</v>
      </c>
      <c r="B20" s="178" t="s">
        <v>305</v>
      </c>
      <c r="C20" s="158">
        <v>54893.85</v>
      </c>
      <c r="D20" s="158">
        <v>54796</v>
      </c>
      <c r="E20" s="10">
        <f t="shared" si="0"/>
        <v>54844.925</v>
      </c>
      <c r="F20" s="160">
        <v>1</v>
      </c>
      <c r="G20" s="160" t="s">
        <v>184</v>
      </c>
      <c r="H20" s="160">
        <v>120</v>
      </c>
      <c r="I20" s="163" t="s">
        <v>184</v>
      </c>
      <c r="J20" s="165">
        <v>600</v>
      </c>
      <c r="K20" s="165">
        <v>10</v>
      </c>
      <c r="L20" s="126">
        <v>12000</v>
      </c>
      <c r="M20" s="170">
        <v>0.88</v>
      </c>
      <c r="N20" s="170">
        <v>1.2</v>
      </c>
      <c r="O20" s="170">
        <v>0.000631</v>
      </c>
      <c r="P20" s="170">
        <v>1.6</v>
      </c>
      <c r="Q20" s="170">
        <v>0.68</v>
      </c>
      <c r="R20" s="170">
        <v>0.92</v>
      </c>
      <c r="S20" s="18">
        <f t="shared" si="2"/>
        <v>16200.321491077515</v>
      </c>
      <c r="T20" s="19">
        <f t="shared" si="4"/>
        <v>6.440767251487082</v>
      </c>
      <c r="U20" s="19">
        <f>((E20+S20)*(Rates!$E$5/1000))/(2*J20)</f>
        <v>0.3552262324553876</v>
      </c>
      <c r="V20" s="14">
        <f>(E20*(Rates!$E$6/1000))/J20</f>
        <v>0</v>
      </c>
      <c r="W20" s="19">
        <f>((E20+S20)*(Rates!$E$4/100))/(2*J20)</f>
        <v>5.032371626451325</v>
      </c>
      <c r="X20" s="14">
        <f t="shared" si="3"/>
        <v>3.6184156201623043</v>
      </c>
      <c r="Y20" s="20">
        <f>IF(F20="-","-",IF(I20="-",IF(F20=1,H20*Rates!$E$12*Rates!$E$7,IF(F20=2,H20*Rates!$E$13*Rates!$E$8,IF(F20=3,H20*Rates!$E$14*Rates!$E$9,"-"))),IF(F20=1,(E20/1000)*Rates!$E$12*Rates!$E$7,IF(F20=2,(E20/1000)*Rates!$E$13*Rates!$E$8,IF(F20=3,(E20/1000)*Rates!$E$14*Rates!$E$9,"-")))))</f>
        <v>7.4879999999999995</v>
      </c>
      <c r="Z20" s="19">
        <f>IF(Y20="-","-",Y20*(Rates!$E$10/100))</f>
        <v>1.1232</v>
      </c>
      <c r="AA20" s="19">
        <f t="shared" si="1"/>
        <v>0.5</v>
      </c>
      <c r="AB20" s="19"/>
      <c r="AC20" s="158"/>
    </row>
    <row r="21" spans="1:29" ht="15">
      <c r="A21" s="163">
        <v>14</v>
      </c>
      <c r="B21" s="173" t="s">
        <v>306</v>
      </c>
      <c r="C21" s="158">
        <v>64874.55</v>
      </c>
      <c r="D21" s="158">
        <v>63260.025</v>
      </c>
      <c r="E21" s="10">
        <f t="shared" si="0"/>
        <v>64067.287500000006</v>
      </c>
      <c r="F21" s="160">
        <v>1</v>
      </c>
      <c r="G21" s="160" t="s">
        <v>184</v>
      </c>
      <c r="H21" s="160">
        <v>140</v>
      </c>
      <c r="I21" s="163" t="s">
        <v>184</v>
      </c>
      <c r="J21" s="165">
        <v>600</v>
      </c>
      <c r="K21" s="165">
        <v>10</v>
      </c>
      <c r="L21" s="126">
        <v>12000</v>
      </c>
      <c r="M21" s="170">
        <v>0.88</v>
      </c>
      <c r="N21" s="170">
        <v>1.2</v>
      </c>
      <c r="O21" s="170">
        <v>0.000631</v>
      </c>
      <c r="P21" s="170">
        <v>1.6</v>
      </c>
      <c r="Q21" s="170">
        <v>0.68</v>
      </c>
      <c r="R21" s="170">
        <v>0.92</v>
      </c>
      <c r="S21" s="18">
        <f t="shared" si="2"/>
        <v>18924.46118872971</v>
      </c>
      <c r="T21" s="19">
        <f t="shared" si="4"/>
        <v>7.523804385211717</v>
      </c>
      <c r="U21" s="19">
        <f>((E21+S21)*(Rates!$E$5/1000))/(2*J21)</f>
        <v>0.4149587434436486</v>
      </c>
      <c r="V21" s="14">
        <f>(E21*(Rates!$E$6/1000))/J21</f>
        <v>0</v>
      </c>
      <c r="W21" s="19">
        <f>((E21+S21)*(Rates!$E$4/100))/(2*J21)</f>
        <v>5.878582198785022</v>
      </c>
      <c r="X21" s="14">
        <f t="shared" si="3"/>
        <v>4.226864633900569</v>
      </c>
      <c r="Y21" s="20">
        <f>IF(F21="-","-",IF(I21="-",IF(F21=1,H21*Rates!$E$12*Rates!$E$7,IF(F21=2,H21*Rates!$E$13*Rates!$E$8,IF(F21=3,H21*Rates!$E$14*Rates!$E$9,"-"))),IF(F21=1,(E21/1000)*Rates!$E$12*Rates!$E$7,IF(F21=2,(E21/1000)*Rates!$E$13*Rates!$E$8,IF(F21=3,(E21/1000)*Rates!$E$14*Rates!$E$9,"-")))))</f>
        <v>8.736</v>
      </c>
      <c r="Z21" s="19">
        <f>IF(Y21="-","-",Y21*(Rates!$E$10/100))</f>
        <v>1.3104</v>
      </c>
      <c r="AA21" s="19">
        <f t="shared" si="1"/>
        <v>0.5</v>
      </c>
      <c r="AB21" s="19"/>
      <c r="AC21" s="158"/>
    </row>
    <row r="22" spans="1:29" ht="15">
      <c r="A22" s="163">
        <v>15</v>
      </c>
      <c r="B22" s="178" t="s">
        <v>307</v>
      </c>
      <c r="C22" s="158">
        <v>69864.9</v>
      </c>
      <c r="D22" s="158">
        <v>80603.9375</v>
      </c>
      <c r="E22" s="10">
        <f t="shared" si="0"/>
        <v>75234.41875</v>
      </c>
      <c r="F22" s="161">
        <v>1</v>
      </c>
      <c r="G22" s="160" t="s">
        <v>184</v>
      </c>
      <c r="H22" s="161">
        <v>160</v>
      </c>
      <c r="I22" s="163" t="s">
        <v>184</v>
      </c>
      <c r="J22" s="165">
        <v>600</v>
      </c>
      <c r="K22" s="165">
        <v>10</v>
      </c>
      <c r="L22" s="126">
        <v>12000</v>
      </c>
      <c r="M22" s="170">
        <v>0.88</v>
      </c>
      <c r="N22" s="170">
        <v>1.2</v>
      </c>
      <c r="O22" s="170">
        <v>0.000631</v>
      </c>
      <c r="P22" s="170">
        <v>1.6</v>
      </c>
      <c r="Q22" s="170">
        <v>0.68</v>
      </c>
      <c r="R22" s="170">
        <v>0.92</v>
      </c>
      <c r="S22" s="18">
        <f t="shared" si="2"/>
        <v>22223.054748353654</v>
      </c>
      <c r="T22" s="19">
        <f t="shared" si="4"/>
        <v>8.835227333607724</v>
      </c>
      <c r="U22" s="19">
        <f>((E22+S22)*(Rates!$E$5/1000))/(2*J22)</f>
        <v>0.48728736749176826</v>
      </c>
      <c r="V22" s="14">
        <f>(E22*(Rates!$E$6/1000))/J22</f>
        <v>0</v>
      </c>
      <c r="W22" s="19">
        <f>((E22+S22)*(Rates!$E$4/100))/(2*J22)</f>
        <v>6.903237706133384</v>
      </c>
      <c r="X22" s="14">
        <f t="shared" si="3"/>
        <v>4.963620535151278</v>
      </c>
      <c r="Y22" s="20">
        <f>IF(F22="-","-",IF(I22="-",IF(F22=1,H22*Rates!$E$12*Rates!$E$7,IF(F22=2,H22*Rates!$E$13*Rates!$E$8,IF(F22=3,H22*Rates!$E$14*Rates!$E$9,"-"))),IF(F22=1,(E22/1000)*Rates!$E$12*Rates!$E$7,IF(F22=2,(E22/1000)*Rates!$E$13*Rates!$E$8,IF(F22=3,(E22/1000)*Rates!$E$14*Rates!$E$9,"-")))))</f>
        <v>9.984</v>
      </c>
      <c r="Z22" s="19">
        <f>IF(Y22="-","-",Y22*(Rates!$E$10/100))</f>
        <v>1.4976</v>
      </c>
      <c r="AA22" s="19">
        <f t="shared" si="1"/>
        <v>0.5</v>
      </c>
      <c r="AB22" s="19"/>
      <c r="AC22" s="158"/>
    </row>
    <row r="23" spans="1:29" ht="15">
      <c r="A23" s="163">
        <v>16</v>
      </c>
      <c r="B23" s="173" t="s">
        <v>308</v>
      </c>
      <c r="C23" s="158">
        <v>90657.69231000001</v>
      </c>
      <c r="D23" s="158">
        <v>99904.85</v>
      </c>
      <c r="E23" s="10">
        <f t="shared" si="0"/>
        <v>95281.27115500001</v>
      </c>
      <c r="F23" s="160">
        <v>1</v>
      </c>
      <c r="G23" s="162" t="s">
        <v>184</v>
      </c>
      <c r="H23" s="160">
        <v>180</v>
      </c>
      <c r="I23" s="164" t="s">
        <v>184</v>
      </c>
      <c r="J23" s="167">
        <v>600</v>
      </c>
      <c r="K23" s="167">
        <v>10</v>
      </c>
      <c r="L23" s="126">
        <v>12000</v>
      </c>
      <c r="M23" s="170">
        <v>0.88</v>
      </c>
      <c r="N23" s="170">
        <v>1.2</v>
      </c>
      <c r="O23" s="170">
        <v>0.000631</v>
      </c>
      <c r="P23" s="170">
        <v>1.6</v>
      </c>
      <c r="Q23" s="170">
        <v>0.68</v>
      </c>
      <c r="R23" s="170">
        <v>0.92</v>
      </c>
      <c r="S23" s="18">
        <f t="shared" si="2"/>
        <v>28144.577183568592</v>
      </c>
      <c r="T23" s="19">
        <f t="shared" si="4"/>
        <v>11.18944899523857</v>
      </c>
      <c r="U23" s="19">
        <f>((E23+S23)*(Rates!$E$5/1000))/(2*J23)</f>
        <v>0.617129241692843</v>
      </c>
      <c r="V23" s="14">
        <f>(E23*(Rates!$E$6/1000))/J23</f>
        <v>0</v>
      </c>
      <c r="W23" s="19">
        <f>((E23+S23)*(Rates!$E$4/100))/(2*J23)</f>
        <v>8.742664257315276</v>
      </c>
      <c r="X23" s="14">
        <f t="shared" si="3"/>
        <v>6.286219551875985</v>
      </c>
      <c r="Y23" s="20">
        <f>IF(F23="-","-",IF(I23="-",IF(F23=1,H23*Rates!$E$12*Rates!$E$7,IF(F23=2,H23*Rates!$E$13*Rates!$E$8,IF(F23=3,H23*Rates!$E$14*Rates!$E$9,"-"))),IF(F23=1,(E23/1000)*Rates!$E$12*Rates!$E$7,IF(F23=2,(E23/1000)*Rates!$E$13*Rates!$E$8,IF(F23=3,(E23/1000)*Rates!$E$14*Rates!$E$9,"-")))))</f>
        <v>11.232000000000001</v>
      </c>
      <c r="Z23" s="19">
        <f>IF(Y23="-","-",Y23*(Rates!$E$10/100))</f>
        <v>1.6848</v>
      </c>
      <c r="AA23" s="19">
        <f t="shared" si="1"/>
        <v>0.5</v>
      </c>
      <c r="AB23" s="19"/>
      <c r="AC23" s="158"/>
    </row>
    <row r="24" spans="1:29" ht="15">
      <c r="A24" s="163">
        <v>17</v>
      </c>
      <c r="B24" s="173" t="s">
        <v>309</v>
      </c>
      <c r="C24" s="158">
        <v>99807</v>
      </c>
      <c r="D24" s="158">
        <v>112527.5</v>
      </c>
      <c r="E24" s="10">
        <f t="shared" si="0"/>
        <v>106167.25</v>
      </c>
      <c r="F24" s="160">
        <v>1</v>
      </c>
      <c r="G24" s="160" t="s">
        <v>184</v>
      </c>
      <c r="H24" s="160">
        <v>200</v>
      </c>
      <c r="I24" s="164" t="s">
        <v>184</v>
      </c>
      <c r="J24" s="167">
        <v>600</v>
      </c>
      <c r="K24" s="167">
        <v>10</v>
      </c>
      <c r="L24" s="126">
        <v>12000</v>
      </c>
      <c r="M24" s="170">
        <v>0.88</v>
      </c>
      <c r="N24" s="170">
        <v>1.2</v>
      </c>
      <c r="O24" s="170">
        <v>0.000631</v>
      </c>
      <c r="P24" s="170">
        <v>1.6</v>
      </c>
      <c r="Q24" s="170">
        <v>0.68</v>
      </c>
      <c r="R24" s="170">
        <v>0.92</v>
      </c>
      <c r="S24" s="18">
        <f t="shared" si="2"/>
        <v>31360.122779338275</v>
      </c>
      <c r="T24" s="19">
        <f t="shared" si="4"/>
        <v>12.467854536776954</v>
      </c>
      <c r="U24" s="19">
        <f>((E24+S24)*(Rates!$E$5/1000))/(2*J24)</f>
        <v>0.6876368638966913</v>
      </c>
      <c r="V24" s="14">
        <f>(E24*(Rates!$E$6/1000))/J24</f>
        <v>0</v>
      </c>
      <c r="W24" s="19">
        <f>((E24+S24)*(Rates!$E$4/100))/(2*J24)</f>
        <v>9.741522238536461</v>
      </c>
      <c r="X24" s="14">
        <f t="shared" si="3"/>
        <v>7.004426312000179</v>
      </c>
      <c r="Y24" s="20">
        <f>IF(F24="-","-",IF(I24="-",IF(F24=1,H24*Rates!$E$12*Rates!$E$7,IF(F24=2,H24*Rates!$E$13*Rates!$E$8,IF(F24=3,H24*Rates!$E$14*Rates!$E$9,"-"))),IF(F24=1,(E24/1000)*Rates!$E$12*Rates!$E$7,IF(F24=2,(E24/1000)*Rates!$E$13*Rates!$E$8,IF(F24=3,(E24/1000)*Rates!$E$14*Rates!$E$9,"-")))))</f>
        <v>12.48</v>
      </c>
      <c r="Z24" s="19">
        <f>IF(Y24="-","-",Y24*(Rates!$E$10/100))</f>
        <v>1.8719999999999999</v>
      </c>
      <c r="AA24" s="19">
        <f t="shared" si="1"/>
        <v>0.5</v>
      </c>
      <c r="AB24" s="19"/>
      <c r="AC24" s="158"/>
    </row>
    <row r="25" spans="1:29" ht="15">
      <c r="A25" s="163">
        <v>17.1</v>
      </c>
      <c r="B25" s="178" t="s">
        <v>539</v>
      </c>
      <c r="C25" s="158">
        <v>147084</v>
      </c>
      <c r="D25" s="158">
        <v>144200</v>
      </c>
      <c r="E25" s="10">
        <f t="shared" si="0"/>
        <v>145642</v>
      </c>
      <c r="F25" s="160">
        <v>1</v>
      </c>
      <c r="G25" s="160" t="s">
        <v>184</v>
      </c>
      <c r="H25" s="160">
        <v>16</v>
      </c>
      <c r="I25" s="163">
        <v>3</v>
      </c>
      <c r="J25" s="165">
        <v>225</v>
      </c>
      <c r="K25" s="165">
        <v>10</v>
      </c>
      <c r="L25" s="159">
        <v>2000</v>
      </c>
      <c r="M25" s="170">
        <v>0.7</v>
      </c>
      <c r="N25" s="170">
        <v>0.33</v>
      </c>
      <c r="O25" s="170">
        <v>0.000251</v>
      </c>
      <c r="P25" s="170">
        <v>1.8</v>
      </c>
      <c r="Q25" s="170">
        <v>0.64</v>
      </c>
      <c r="R25" s="170">
        <v>0.895</v>
      </c>
      <c r="S25" s="18">
        <f>E25*Q25*(R25^K25)</f>
        <v>30739.511480492056</v>
      </c>
      <c r="T25" s="19">
        <f>(E25-S25)/(J25*K25)</f>
        <v>51.06777267533686</v>
      </c>
      <c r="U25" s="19">
        <f>((E25+S25)*(Rates!$E$5/1000))/(2*J25)</f>
        <v>2.351753486406561</v>
      </c>
      <c r="V25" s="14">
        <f>(E25*(Rates!$E$6/1000))/J25</f>
        <v>0</v>
      </c>
      <c r="W25" s="19">
        <f>((E25+S25)*(Rates!$E$4/100))/(2*J25)</f>
        <v>33.31650772409294</v>
      </c>
      <c r="X25" s="14">
        <f>((E25*N25)*(AA25^P25))/(J25*K25)</f>
        <v>26.405390611754996</v>
      </c>
      <c r="Y25" s="20">
        <f>IF(F25="-","-",IF(I25="-",IF(F25=1,H25*Rates!$E$12*Rates!$E$7,IF(F25=2,H25*Rates!$E$13*Rates!$E$8,IF(F25=3,H25*Rates!$E$14*Rates!$E$9,"-"))),IF(F25=1,(E25/1000)*Rates!$E$12*Rates!$E$7,IF(F25=2,(E25/1000)*Rates!$E$13*Rates!$E$8,IF(F25=3,(E25/1000)*Rates!$E$14*Rates!$E$9,"-")))))</f>
        <v>9.0880608</v>
      </c>
      <c r="Z25" s="19">
        <f>IF(Y25="-","-",Y25*(Rates!$E$10/100))</f>
        <v>1.3632091199999998</v>
      </c>
      <c r="AA25" s="19">
        <f t="shared" si="1"/>
        <v>1.125</v>
      </c>
      <c r="AB25" s="19"/>
      <c r="AC25" s="158"/>
    </row>
    <row r="26" spans="1:29" ht="15">
      <c r="A26" s="163">
        <v>17.2</v>
      </c>
      <c r="B26" s="178" t="s">
        <v>540</v>
      </c>
      <c r="C26" s="158">
        <v>25214.4</v>
      </c>
      <c r="D26" s="158">
        <v>24720</v>
      </c>
      <c r="E26" s="10">
        <f t="shared" si="0"/>
        <v>24967.2</v>
      </c>
      <c r="F26" s="160">
        <v>1</v>
      </c>
      <c r="G26" s="160" t="s">
        <v>184</v>
      </c>
      <c r="H26" s="160">
        <v>5</v>
      </c>
      <c r="I26" s="163">
        <v>3</v>
      </c>
      <c r="J26" s="165">
        <v>200</v>
      </c>
      <c r="K26" s="165">
        <v>15</v>
      </c>
      <c r="L26" s="126">
        <v>3000</v>
      </c>
      <c r="M26" s="170">
        <v>0.7</v>
      </c>
      <c r="N26" s="170">
        <v>0.75</v>
      </c>
      <c r="O26" s="170">
        <v>0.000251</v>
      </c>
      <c r="P26" s="170">
        <v>1.8</v>
      </c>
      <c r="Q26" s="170">
        <v>0.6</v>
      </c>
      <c r="R26" s="170">
        <v>0.885</v>
      </c>
      <c r="S26" s="18">
        <f>E26*Q26*(R26^K26)</f>
        <v>2397.0116844717827</v>
      </c>
      <c r="T26" s="19">
        <f>(E26-S26)/(J26*K26)</f>
        <v>7.523396105176073</v>
      </c>
      <c r="U26" s="19">
        <f>((E26+S26)*(Rates!$E$5/1000))/(2*J26)</f>
        <v>0.41046317526707676</v>
      </c>
      <c r="V26" s="14">
        <f>(E26*(Rates!$E$6/1000))/J26</f>
        <v>0</v>
      </c>
      <c r="W26" s="19">
        <f>((E26+S26)*(Rates!$E$4/100))/(2*J26)</f>
        <v>5.814894982950254</v>
      </c>
      <c r="X26" s="14">
        <f>((E26*N26)*(AA26^P26))/(J26*K26)</f>
        <v>6.2418000000000005</v>
      </c>
      <c r="Y26" s="20">
        <f>IF(F26="-","-",IF(I26="-",IF(F26=1,H26*Rates!$E$12*Rates!$E$7,IF(F26=2,H26*Rates!$E$13*Rates!$E$8,IF(F26=3,H26*Rates!$E$14*Rates!$E$9,"-"))),IF(F26=1,(E26/1000)*Rates!$E$12*Rates!$E$7,IF(F26=2,(E26/1000)*Rates!$E$13*Rates!$E$8,IF(F26=3,(E26/1000)*Rates!$E$14*Rates!$E$9,"-")))))</f>
        <v>1.5579532800000002</v>
      </c>
      <c r="Z26" s="22">
        <f>IF(Y26="-","-",Y26*(Rates!$E$10/100))</f>
        <v>0.23369299200000002</v>
      </c>
      <c r="AA26" s="19">
        <f t="shared" si="1"/>
        <v>1</v>
      </c>
      <c r="AB26" s="19"/>
      <c r="AC26" s="158"/>
    </row>
    <row r="27" spans="1:29" ht="15">
      <c r="A27" s="163"/>
      <c r="B27" s="21"/>
      <c r="C27" s="158"/>
      <c r="D27" s="21"/>
      <c r="E27" s="10"/>
      <c r="F27" s="110"/>
      <c r="G27" s="111"/>
      <c r="H27" s="110"/>
      <c r="I27" s="123"/>
      <c r="J27" s="159"/>
      <c r="K27" s="168"/>
      <c r="L27" s="126"/>
      <c r="M27" s="170"/>
      <c r="N27" s="170"/>
      <c r="O27" s="170"/>
      <c r="P27" s="170"/>
      <c r="Q27" s="170"/>
      <c r="R27" s="170"/>
      <c r="S27" s="4"/>
      <c r="T27" s="12"/>
      <c r="AC27" s="158"/>
    </row>
    <row r="28" spans="1:29" ht="15">
      <c r="A28" s="15" t="s">
        <v>193</v>
      </c>
      <c r="B28" s="21"/>
      <c r="C28" s="21"/>
      <c r="D28" s="21"/>
      <c r="E28" s="21"/>
      <c r="F28" s="111"/>
      <c r="G28" s="111" t="s">
        <v>194</v>
      </c>
      <c r="H28" s="111" t="s">
        <v>194</v>
      </c>
      <c r="I28" s="123" t="s">
        <v>194</v>
      </c>
      <c r="J28" s="159" t="s">
        <v>194</v>
      </c>
      <c r="K28" s="159" t="s">
        <v>194</v>
      </c>
      <c r="L28" s="126" t="s">
        <v>194</v>
      </c>
      <c r="M28" s="170" t="s">
        <v>194</v>
      </c>
      <c r="N28" s="170" t="s">
        <v>194</v>
      </c>
      <c r="O28" s="170" t="s">
        <v>194</v>
      </c>
      <c r="P28" s="170" t="s">
        <v>194</v>
      </c>
      <c r="Q28" s="170" t="s">
        <v>194</v>
      </c>
      <c r="R28" s="170" t="s">
        <v>194</v>
      </c>
      <c r="S28" s="4"/>
      <c r="T28" s="13"/>
      <c r="Y28" s="20"/>
      <c r="AA28" s="19"/>
      <c r="AC28" s="21"/>
    </row>
    <row r="29" spans="1:29" ht="15">
      <c r="A29" s="163">
        <v>18</v>
      </c>
      <c r="B29" s="173" t="s">
        <v>195</v>
      </c>
      <c r="C29" s="158">
        <v>4254.93</v>
      </c>
      <c r="D29" s="158">
        <v>5654.7</v>
      </c>
      <c r="E29" s="10">
        <f aca="true" t="shared" si="5" ref="E29:E61">IF(C29=0,D29,IF(D29=0,C29,AVERAGE(C29,D29)))</f>
        <v>4954.8150000000005</v>
      </c>
      <c r="F29" s="160" t="s">
        <v>184</v>
      </c>
      <c r="G29" s="160">
        <v>11</v>
      </c>
      <c r="H29" s="160">
        <v>10</v>
      </c>
      <c r="I29" s="163">
        <v>4.1</v>
      </c>
      <c r="J29" s="165">
        <v>200</v>
      </c>
      <c r="K29" s="165">
        <v>12</v>
      </c>
      <c r="L29" s="126">
        <v>2500</v>
      </c>
      <c r="M29" s="170">
        <v>0.8</v>
      </c>
      <c r="N29" s="170">
        <v>2</v>
      </c>
      <c r="O29" s="170">
        <v>0.000393</v>
      </c>
      <c r="P29" s="170">
        <v>1.3</v>
      </c>
      <c r="Q29" s="170">
        <v>0.6</v>
      </c>
      <c r="R29" s="170">
        <v>0.885</v>
      </c>
      <c r="S29" s="18">
        <f aca="true" t="shared" si="6" ref="S29:S94">E29*Q29*(R29^K29)</f>
        <v>686.2746270464911</v>
      </c>
      <c r="T29" s="19">
        <f aca="true" t="shared" si="7" ref="T29:T94">(E29-S29)/(J29*K29)</f>
        <v>1.7785584887306287</v>
      </c>
      <c r="U29" s="19">
        <f>((E29+S29)*(Rates!$E$5/1000))/(2*J29)</f>
        <v>0.08461634440569737</v>
      </c>
      <c r="V29" s="14">
        <f>(E29*(Rates!$E$6/1000))/J29</f>
        <v>0</v>
      </c>
      <c r="W29" s="19">
        <f>((E29+S29)*(Rates!$E$4/100))/(2*J29)</f>
        <v>1.1987315457473797</v>
      </c>
      <c r="X29" s="14">
        <f aca="true" t="shared" si="8" ref="X29:X94">((E29*N29)*(AA29^P29))/(J29*K29)</f>
        <v>3.9156043345140485</v>
      </c>
      <c r="Y29" s="20" t="str">
        <f>IF(F29="-","-",IF(I29="-",IF(F29=1,H29*Rates!$E$12*Rates!$E$7,IF(F29=2,H29*Rates!$E$13*Rates!$E$8,IF(F29=3,H29*Rates!$E$14*Rates!$E$9,"-"))),IF(F29=1,(E29/1000)*Rates!$E$12*Rates!$E$7,IF(F29=2,(E29/1000)*Rates!$E$13*Rates!$E$8,IF(F29=3,(E29/1000)*Rates!$E$14*Rates!$E$9,"-")))))</f>
        <v>-</v>
      </c>
      <c r="Z29" s="22" t="str">
        <f>IF(Y29="-","-",Y29*(Rates!$E$10/100))</f>
        <v>-</v>
      </c>
      <c r="AA29" s="19">
        <f aca="true" t="shared" si="9" ref="AA29:AA76">(K29*J29)/L29</f>
        <v>0.96</v>
      </c>
      <c r="AB29" s="19"/>
      <c r="AC29" s="158"/>
    </row>
    <row r="30" spans="1:29" ht="15">
      <c r="A30" s="163">
        <v>19</v>
      </c>
      <c r="B30" s="173" t="s">
        <v>196</v>
      </c>
      <c r="C30" s="158">
        <v>11630.142</v>
      </c>
      <c r="D30" s="158">
        <v>4171.5</v>
      </c>
      <c r="E30" s="10">
        <f t="shared" si="5"/>
        <v>7900.821</v>
      </c>
      <c r="F30" s="160" t="s">
        <v>184</v>
      </c>
      <c r="G30" s="160">
        <v>12</v>
      </c>
      <c r="H30" s="160">
        <v>13</v>
      </c>
      <c r="I30" s="163">
        <v>4</v>
      </c>
      <c r="J30" s="165">
        <v>200</v>
      </c>
      <c r="K30" s="165">
        <v>12</v>
      </c>
      <c r="L30" s="126">
        <v>2500</v>
      </c>
      <c r="M30" s="170">
        <v>0.8</v>
      </c>
      <c r="N30" s="170">
        <v>2</v>
      </c>
      <c r="O30" s="170">
        <v>0.000393</v>
      </c>
      <c r="P30" s="170">
        <v>1.3</v>
      </c>
      <c r="Q30" s="170">
        <v>0.6</v>
      </c>
      <c r="R30" s="170">
        <v>0.885</v>
      </c>
      <c r="S30" s="18">
        <f t="shared" si="6"/>
        <v>1094.3159300874167</v>
      </c>
      <c r="T30" s="19">
        <f t="shared" si="7"/>
        <v>2.836043779130243</v>
      </c>
      <c r="U30" s="19">
        <f>((E30+S30)*(Rates!$E$5/1000))/(2*J30)</f>
        <v>0.13492705395131127</v>
      </c>
      <c r="V30" s="14">
        <f>(E30*(Rates!$E$6/1000))/J30</f>
        <v>0</v>
      </c>
      <c r="W30" s="19">
        <f>((E30+S30)*(Rates!$E$4/100))/(2*J30)</f>
        <v>1.9114665976435765</v>
      </c>
      <c r="X30" s="14">
        <f t="shared" si="8"/>
        <v>6.243722309272822</v>
      </c>
      <c r="Y30" s="20" t="str">
        <f>IF(F30="-","-",IF(I30="-",IF(F30=1,H30*Rates!$E$12*Rates!$E$7,IF(F30=2,H30*Rates!$E$13*Rates!$E$8,IF(F30=3,H30*Rates!$E$14*Rates!$E$9,"-"))),IF(F30=1,(E30/1000)*Rates!$E$12*Rates!$E$7,IF(F30=2,(E30/1000)*Rates!$E$13*Rates!$E$8,IF(F30=3,(E30/1000)*Rates!$E$14*Rates!$E$9,"-")))))</f>
        <v>-</v>
      </c>
      <c r="Z30" s="22" t="str">
        <f>IF(Y30="-","-",Y30*(Rates!$E$10/100))</f>
        <v>-</v>
      </c>
      <c r="AA30" s="19">
        <f t="shared" si="9"/>
        <v>0.96</v>
      </c>
      <c r="AB30" s="19"/>
      <c r="AC30" s="158"/>
    </row>
    <row r="31" spans="1:29" ht="15">
      <c r="A31" s="163">
        <v>20</v>
      </c>
      <c r="B31" s="173" t="s">
        <v>197</v>
      </c>
      <c r="C31" s="158">
        <v>6020.253180000001</v>
      </c>
      <c r="D31" s="158">
        <v>4171.5</v>
      </c>
      <c r="E31" s="10">
        <f t="shared" si="5"/>
        <v>5095.87659</v>
      </c>
      <c r="F31" s="160" t="s">
        <v>184</v>
      </c>
      <c r="G31" s="160">
        <v>10</v>
      </c>
      <c r="H31" s="160">
        <v>24</v>
      </c>
      <c r="I31" s="163">
        <v>5</v>
      </c>
      <c r="J31" s="165">
        <v>150</v>
      </c>
      <c r="K31" s="165">
        <v>10</v>
      </c>
      <c r="L31" s="126">
        <v>2000</v>
      </c>
      <c r="M31" s="170">
        <v>0.4</v>
      </c>
      <c r="N31" s="170">
        <v>0.85</v>
      </c>
      <c r="O31" s="170">
        <v>0.00251</v>
      </c>
      <c r="P31" s="170">
        <v>1.3</v>
      </c>
      <c r="Q31" s="170">
        <v>0.56</v>
      </c>
      <c r="R31" s="170">
        <v>0.885</v>
      </c>
      <c r="S31" s="18">
        <f t="shared" si="6"/>
        <v>841.0845120955611</v>
      </c>
      <c r="T31" s="19">
        <f t="shared" si="7"/>
        <v>2.8365280519362925</v>
      </c>
      <c r="U31" s="19">
        <f>((E31+S31)*(Rates!$E$5/1000))/(2*J31)</f>
        <v>0.11873922204191123</v>
      </c>
      <c r="V31" s="14">
        <f>(E31*(Rates!$E$6/1000))/J31</f>
        <v>0</v>
      </c>
      <c r="W31" s="19">
        <f>((E31+S31)*(Rates!$E$4/100))/(2*J31)</f>
        <v>1.6821389789270755</v>
      </c>
      <c r="X31" s="14">
        <f t="shared" si="8"/>
        <v>1.9866721831336187</v>
      </c>
      <c r="Y31" s="20" t="str">
        <f>IF(F31="-","-",IF(I31="-",IF(F31=1,H31*Rates!$E$12*Rates!$E$7,IF(F31=2,H31*Rates!$E$13*Rates!$E$8,IF(F31=3,H31*Rates!$E$14*Rates!$E$9,"-"))),IF(F31=1,(E31/1000)*Rates!$E$12*Rates!$E$7,IF(F31=2,(E31/1000)*Rates!$E$13*Rates!$E$8,IF(F31=3,(E31/1000)*Rates!$E$14*Rates!$E$9,"-")))))</f>
        <v>-</v>
      </c>
      <c r="Z31" s="22" t="str">
        <f>IF(Y31="-","-",Y31*(Rates!$E$10/100))</f>
        <v>-</v>
      </c>
      <c r="AA31" s="19">
        <f t="shared" si="9"/>
        <v>0.75</v>
      </c>
      <c r="AB31" s="19"/>
      <c r="AC31" s="158"/>
    </row>
    <row r="32" spans="1:29" ht="15">
      <c r="A32" s="163">
        <v>21</v>
      </c>
      <c r="B32" s="178" t="s">
        <v>198</v>
      </c>
      <c r="C32" s="158">
        <v>5451.0381</v>
      </c>
      <c r="D32" s="158">
        <v>6025.5</v>
      </c>
      <c r="E32" s="10">
        <f t="shared" si="5"/>
        <v>5738.26905</v>
      </c>
      <c r="F32" s="160" t="s">
        <v>184</v>
      </c>
      <c r="G32" s="160">
        <v>12</v>
      </c>
      <c r="H32" s="160">
        <v>12</v>
      </c>
      <c r="I32" s="163">
        <v>4</v>
      </c>
      <c r="J32" s="127">
        <v>120</v>
      </c>
      <c r="K32" s="127">
        <v>12</v>
      </c>
      <c r="L32" s="127">
        <v>2500</v>
      </c>
      <c r="M32" s="171">
        <v>0.85</v>
      </c>
      <c r="N32" s="171">
        <v>0.65</v>
      </c>
      <c r="O32" s="171">
        <v>0.000393</v>
      </c>
      <c r="P32" s="171">
        <v>1.8</v>
      </c>
      <c r="Q32" s="171">
        <v>0.6</v>
      </c>
      <c r="R32" s="171">
        <v>0.885</v>
      </c>
      <c r="S32" s="18">
        <f t="shared" si="6"/>
        <v>794.7881913212042</v>
      </c>
      <c r="T32" s="19">
        <f t="shared" si="7"/>
        <v>3.4329728185269417</v>
      </c>
      <c r="U32" s="19">
        <f>((E32+S32)*(Rates!$E$5/1000))/(2*J32)</f>
        <v>0.1633264310330301</v>
      </c>
      <c r="V32" s="14">
        <f>(E32*(Rates!$E$6/1000))/J32</f>
        <v>0</v>
      </c>
      <c r="W32" s="19">
        <f>((E32+S32)*(Rates!$E$4/100))/(2*J32)</f>
        <v>2.31379110630126</v>
      </c>
      <c r="X32" s="14">
        <f t="shared" si="8"/>
        <v>0.9596044247650378</v>
      </c>
      <c r="Y32" s="20" t="str">
        <f>IF(F32="-","-",IF(I32="-",IF(F32=1,H32*Rates!$E$12*Rates!$E$7,IF(F32=2,H32*Rates!$E$13*Rates!$E$8,IF(F32=3,H32*Rates!$E$14*Rates!$E$9,"-"))),IF(F32=1,(E32/1000)*Rates!$E$12*Rates!$E$7,IF(F32=2,(E32/1000)*Rates!$E$13*Rates!$E$8,IF(F32=3,(E32/1000)*Rates!$E$14*Rates!$E$9,"-")))))</f>
        <v>-</v>
      </c>
      <c r="Z32" s="22" t="str">
        <f>IF(Y32="-","-",Y32*(Rates!$E$10/100))</f>
        <v>-</v>
      </c>
      <c r="AA32" s="19">
        <f t="shared" si="9"/>
        <v>0.576</v>
      </c>
      <c r="AB32" s="19"/>
      <c r="AC32" s="158"/>
    </row>
    <row r="33" spans="1:29" ht="15">
      <c r="A33" s="163">
        <v>22</v>
      </c>
      <c r="B33" s="173" t="s">
        <v>199</v>
      </c>
      <c r="C33" s="158">
        <v>5954.065380000001</v>
      </c>
      <c r="D33" s="158">
        <v>7416</v>
      </c>
      <c r="E33" s="10">
        <f t="shared" si="5"/>
        <v>6685.03269</v>
      </c>
      <c r="F33" s="160" t="s">
        <v>184</v>
      </c>
      <c r="G33" s="160">
        <v>12</v>
      </c>
      <c r="H33" s="160">
        <v>14</v>
      </c>
      <c r="I33" s="163">
        <v>4</v>
      </c>
      <c r="J33" s="165">
        <v>120</v>
      </c>
      <c r="K33" s="165">
        <v>12</v>
      </c>
      <c r="L33" s="126">
        <v>2500</v>
      </c>
      <c r="M33" s="170">
        <v>0.85</v>
      </c>
      <c r="N33" s="170">
        <v>0.65</v>
      </c>
      <c r="O33" s="170">
        <v>0.000393</v>
      </c>
      <c r="P33" s="170">
        <v>1.8</v>
      </c>
      <c r="Q33" s="170">
        <v>0.6</v>
      </c>
      <c r="R33" s="170">
        <v>0.885</v>
      </c>
      <c r="S33" s="18">
        <f t="shared" si="6"/>
        <v>925.9212132286171</v>
      </c>
      <c r="T33" s="19">
        <f t="shared" si="7"/>
        <v>3.9993829699801267</v>
      </c>
      <c r="U33" s="19">
        <f>((E33+S33)*(Rates!$E$5/1000))/(2*J33)</f>
        <v>0.19027384758071544</v>
      </c>
      <c r="V33" s="14">
        <f>(E33*(Rates!$E$6/1000))/J33</f>
        <v>0</v>
      </c>
      <c r="W33" s="19">
        <f>((E33+S33)*(Rates!$E$4/100))/(2*J33)</f>
        <v>2.6955461740601354</v>
      </c>
      <c r="X33" s="14">
        <f t="shared" si="8"/>
        <v>1.1179306674410678</v>
      </c>
      <c r="Y33" s="20" t="str">
        <f>IF(F33="-","-",IF(I33="-",IF(F33=1,H33*Rates!$E$12*Rates!$E$7,IF(F33=2,H33*Rates!$E$13*Rates!$E$8,IF(F33=3,H33*Rates!$E$14*Rates!$E$9,"-"))),IF(F33=1,(E33/1000)*Rates!$E$12*Rates!$E$7,IF(F33=2,(E33/1000)*Rates!$E$13*Rates!$E$8,IF(F33=3,(E33/1000)*Rates!$E$14*Rates!$E$9,"-")))))</f>
        <v>-</v>
      </c>
      <c r="Z33" s="22" t="str">
        <f>IF(Y33="-","-",Y33*(Rates!$E$10/100))</f>
        <v>-</v>
      </c>
      <c r="AA33" s="19">
        <f t="shared" si="9"/>
        <v>0.576</v>
      </c>
      <c r="AB33" s="19"/>
      <c r="AC33" s="158"/>
    </row>
    <row r="34" spans="1:29" ht="15">
      <c r="A34" s="163">
        <v>23</v>
      </c>
      <c r="B34" s="173" t="s">
        <v>200</v>
      </c>
      <c r="C34" s="158">
        <v>9822.269520000002</v>
      </c>
      <c r="D34" s="158">
        <v>10660.5</v>
      </c>
      <c r="E34" s="10">
        <f t="shared" si="5"/>
        <v>10241.38476</v>
      </c>
      <c r="F34" s="160" t="s">
        <v>184</v>
      </c>
      <c r="G34" s="160">
        <v>13</v>
      </c>
      <c r="H34" s="160">
        <v>18</v>
      </c>
      <c r="I34" s="163">
        <v>4.5</v>
      </c>
      <c r="J34" s="165">
        <v>120</v>
      </c>
      <c r="K34" s="165">
        <v>12</v>
      </c>
      <c r="L34" s="126">
        <v>2500</v>
      </c>
      <c r="M34" s="170">
        <v>0.85</v>
      </c>
      <c r="N34" s="170">
        <v>0.65</v>
      </c>
      <c r="O34" s="170">
        <v>0.000393</v>
      </c>
      <c r="P34" s="170">
        <v>1.8</v>
      </c>
      <c r="Q34" s="170">
        <v>0.6</v>
      </c>
      <c r="R34" s="170">
        <v>0.885</v>
      </c>
      <c r="S34" s="18">
        <f t="shared" si="6"/>
        <v>1418.49948113272</v>
      </c>
      <c r="T34" s="19">
        <f t="shared" si="7"/>
        <v>6.127003665880056</v>
      </c>
      <c r="U34" s="19">
        <f>((E34+S34)*(Rates!$E$5/1000))/(2*J34)</f>
        <v>0.291497106028318</v>
      </c>
      <c r="V34" s="14">
        <f>(E34*(Rates!$E$6/1000))/J34</f>
        <v>0</v>
      </c>
      <c r="W34" s="19">
        <f>((E34+S34)*(Rates!$E$4/100))/(2*J34)</f>
        <v>4.129542335401172</v>
      </c>
      <c r="X34" s="14">
        <f t="shared" si="8"/>
        <v>1.712655514369307</v>
      </c>
      <c r="Y34" s="20" t="str">
        <f>IF(F34="-","-",IF(I34="-",IF(F34=1,H34*Rates!$E$12*Rates!$E$7,IF(F34=2,H34*Rates!$E$13*Rates!$E$8,IF(F34=3,H34*Rates!$E$14*Rates!$E$9,"-"))),IF(F34=1,(E34/1000)*Rates!$E$12*Rates!$E$7,IF(F34=2,(E34/1000)*Rates!$E$13*Rates!$E$8,IF(F34=3,(E34/1000)*Rates!$E$14*Rates!$E$9,"-")))))</f>
        <v>-</v>
      </c>
      <c r="Z34" s="22" t="str">
        <f>IF(Y34="-","-",Y34*(Rates!$E$10/100))</f>
        <v>-</v>
      </c>
      <c r="AA34" s="19">
        <f t="shared" si="9"/>
        <v>0.576</v>
      </c>
      <c r="AB34" s="19"/>
      <c r="AC34" s="158"/>
    </row>
    <row r="35" spans="1:29" ht="15">
      <c r="A35" s="163">
        <v>24</v>
      </c>
      <c r="B35" s="173" t="s">
        <v>201</v>
      </c>
      <c r="C35" s="158">
        <v>4916.808</v>
      </c>
      <c r="D35" s="158">
        <v>6025.5</v>
      </c>
      <c r="E35" s="10">
        <f t="shared" si="5"/>
        <v>5471.154</v>
      </c>
      <c r="F35" s="160" t="s">
        <v>184</v>
      </c>
      <c r="G35" s="160">
        <v>10</v>
      </c>
      <c r="H35" s="160">
        <v>3</v>
      </c>
      <c r="I35" s="163">
        <v>20</v>
      </c>
      <c r="J35" s="165">
        <v>150</v>
      </c>
      <c r="K35" s="165">
        <v>12</v>
      </c>
      <c r="L35" s="126">
        <v>1100</v>
      </c>
      <c r="M35" s="170">
        <v>0.4</v>
      </c>
      <c r="N35" s="170">
        <v>0.5</v>
      </c>
      <c r="O35" s="170">
        <v>0.00251</v>
      </c>
      <c r="P35" s="170">
        <v>1.3</v>
      </c>
      <c r="Q35" s="170">
        <v>0.635</v>
      </c>
      <c r="R35" s="170">
        <v>0.885</v>
      </c>
      <c r="S35" s="18">
        <f t="shared" si="6"/>
        <v>801.9954658578197</v>
      </c>
      <c r="T35" s="19">
        <f t="shared" si="7"/>
        <v>2.5939769634123224</v>
      </c>
      <c r="U35" s="19">
        <f>((E35+S35)*(Rates!$E$5/1000))/(2*J35)</f>
        <v>0.1254629893171564</v>
      </c>
      <c r="V35" s="14">
        <f>(E35*(Rates!$E$6/1000))/J35</f>
        <v>0</v>
      </c>
      <c r="W35" s="19">
        <f>((E35+S35)*(Rates!$E$4/100))/(2*J35)</f>
        <v>1.777392348659716</v>
      </c>
      <c r="X35" s="14">
        <f t="shared" si="8"/>
        <v>2.882837777039271</v>
      </c>
      <c r="Y35" s="20" t="str">
        <f>IF(F35="-","-",IF(I35="-",IF(F35=1,H35*Rates!$E$12*Rates!$E$7,IF(F35=2,H35*Rates!$E$13*Rates!$E$8,IF(F35=3,H35*Rates!$E$14*Rates!$E$9,"-"))),IF(F35=1,(E35/1000)*Rates!$E$12*Rates!$E$7,IF(F35=2,(E35/1000)*Rates!$E$13*Rates!$E$8,IF(F35=3,(E35/1000)*Rates!$E$14*Rates!$E$9,"-")))))</f>
        <v>-</v>
      </c>
      <c r="Z35" s="22" t="str">
        <f>IF(Y35="-","-",Y35*(Rates!$E$10/100))</f>
        <v>-</v>
      </c>
      <c r="AA35" s="19">
        <f t="shared" si="9"/>
        <v>1.6363636363636365</v>
      </c>
      <c r="AB35" s="19"/>
      <c r="AC35" s="158"/>
    </row>
    <row r="36" spans="1:29" ht="15">
      <c r="A36" s="163">
        <v>25</v>
      </c>
      <c r="B36" s="173" t="s">
        <v>202</v>
      </c>
      <c r="C36" s="158">
        <v>3309.39</v>
      </c>
      <c r="D36" s="158">
        <v>1390.5</v>
      </c>
      <c r="E36" s="10">
        <f t="shared" si="5"/>
        <v>2349.9449999999997</v>
      </c>
      <c r="F36" s="160" t="s">
        <v>184</v>
      </c>
      <c r="G36" s="160">
        <v>11</v>
      </c>
      <c r="H36" s="160">
        <v>13</v>
      </c>
      <c r="I36" s="163">
        <v>4.5</v>
      </c>
      <c r="J36" s="165">
        <v>50</v>
      </c>
      <c r="K36" s="165">
        <v>30</v>
      </c>
      <c r="L36" s="126">
        <v>2500</v>
      </c>
      <c r="M36" s="170">
        <v>0.7</v>
      </c>
      <c r="N36" s="170">
        <v>0.5</v>
      </c>
      <c r="O36" s="170">
        <v>0.000251</v>
      </c>
      <c r="P36" s="170">
        <v>1.8</v>
      </c>
      <c r="Q36" s="170">
        <v>0.6</v>
      </c>
      <c r="R36" s="170">
        <v>0.885</v>
      </c>
      <c r="S36" s="18">
        <f t="shared" si="6"/>
        <v>36.099988963435706</v>
      </c>
      <c r="T36" s="19">
        <f t="shared" si="7"/>
        <v>1.5425633406910426</v>
      </c>
      <c r="U36" s="19">
        <f>((E36+S36)*(Rates!$E$5/1000))/(2*J36)</f>
        <v>0.14316269933780615</v>
      </c>
      <c r="V36" s="14">
        <f>(E36*(Rates!$E$6/1000))/J36</f>
        <v>0</v>
      </c>
      <c r="W36" s="19">
        <f>((E36+S36)*(Rates!$E$4/100))/(2*J36)</f>
        <v>2.0281382406189206</v>
      </c>
      <c r="X36" s="14">
        <f t="shared" si="8"/>
        <v>0.3123263988581523</v>
      </c>
      <c r="Y36" s="20" t="str">
        <f>IF(F36="-","-",IF(I36="-",IF(F36=1,H36*Rates!$E$12*Rates!$E$7,IF(F36=2,H36*Rates!$E$13*Rates!$E$8,IF(F36=3,H36*Rates!$E$14*Rates!$E$9,"-"))),IF(F36=1,(E36/1000)*Rates!$E$12*Rates!$E$7,IF(F36=2,(E36/1000)*Rates!$E$13*Rates!$E$8,IF(F36=3,(E36/1000)*Rates!$E$14*Rates!$E$9,"-")))))</f>
        <v>-</v>
      </c>
      <c r="Z36" s="22" t="str">
        <f>IF(Y36="-","-",Y36*(Rates!$E$10/100))</f>
        <v>-</v>
      </c>
      <c r="AA36" s="19">
        <f t="shared" si="9"/>
        <v>0.6</v>
      </c>
      <c r="AB36" s="19"/>
      <c r="AC36" s="158"/>
    </row>
    <row r="37" spans="1:29" ht="15">
      <c r="A37" s="163">
        <v>26</v>
      </c>
      <c r="B37" s="178" t="s">
        <v>203</v>
      </c>
      <c r="C37" s="158">
        <v>1418.31</v>
      </c>
      <c r="D37" s="158">
        <v>463.5</v>
      </c>
      <c r="E37" s="10">
        <f t="shared" si="5"/>
        <v>940.905</v>
      </c>
      <c r="F37" s="160" t="s">
        <v>184</v>
      </c>
      <c r="G37" s="160">
        <v>10</v>
      </c>
      <c r="H37" s="160">
        <v>4</v>
      </c>
      <c r="I37" s="163">
        <v>3.5</v>
      </c>
      <c r="J37" s="127">
        <v>100</v>
      </c>
      <c r="K37" s="127">
        <v>10</v>
      </c>
      <c r="L37" s="127">
        <v>2000</v>
      </c>
      <c r="M37" s="171">
        <v>0.5</v>
      </c>
      <c r="N37" s="171">
        <v>0.75</v>
      </c>
      <c r="O37" s="171">
        <v>0.000251</v>
      </c>
      <c r="P37" s="171">
        <v>1.8</v>
      </c>
      <c r="Q37" s="171">
        <v>0.6</v>
      </c>
      <c r="R37" s="171">
        <v>0.885</v>
      </c>
      <c r="S37" s="18">
        <f t="shared" si="6"/>
        <v>166.3909624231964</v>
      </c>
      <c r="T37" s="19">
        <f t="shared" si="7"/>
        <v>0.7745140375768035</v>
      </c>
      <c r="U37" s="19">
        <f>((E37+S37)*(Rates!$E$5/1000))/(2*J37)</f>
        <v>0.033218878872695895</v>
      </c>
      <c r="V37" s="14">
        <f>(E37*(Rates!$E$6/1000))/J37</f>
        <v>0</v>
      </c>
      <c r="W37" s="19">
        <f>((E37+S37)*(Rates!$E$4/100))/(2*J37)</f>
        <v>0.4706007840298585</v>
      </c>
      <c r="X37" s="14">
        <f t="shared" si="8"/>
        <v>0.20265300482034102</v>
      </c>
      <c r="Y37" s="20" t="str">
        <f>IF(F37="-","-",IF(I37="-",IF(F37=1,H37*Rates!$E$12*Rates!$E$7,IF(F37=2,H37*Rates!$E$13*Rates!$E$8,IF(F37=3,H37*Rates!$E$14*Rates!$E$9,"-"))),IF(F37=1,(E37/1000)*Rates!$E$12*Rates!$E$7,IF(F37=2,(E37/1000)*Rates!$E$13*Rates!$E$8,IF(F37=3,(E37/1000)*Rates!$E$14*Rates!$E$9,"-")))))</f>
        <v>-</v>
      </c>
      <c r="Z37" s="22" t="str">
        <f>IF(Y37="-","-",Y37*(Rates!$E$10/100))</f>
        <v>-</v>
      </c>
      <c r="AA37" s="19">
        <f t="shared" si="9"/>
        <v>0.5</v>
      </c>
      <c r="AB37" s="19"/>
      <c r="AC37" s="158"/>
    </row>
    <row r="38" spans="1:29" ht="15">
      <c r="A38" s="163">
        <v>27</v>
      </c>
      <c r="B38" s="173" t="s">
        <v>204</v>
      </c>
      <c r="C38" s="158">
        <v>2363.85</v>
      </c>
      <c r="D38" s="158">
        <v>1660.257</v>
      </c>
      <c r="E38" s="10">
        <f t="shared" si="5"/>
        <v>2012.0535</v>
      </c>
      <c r="F38" s="160" t="s">
        <v>184</v>
      </c>
      <c r="G38" s="160">
        <v>10</v>
      </c>
      <c r="H38" s="160">
        <v>6</v>
      </c>
      <c r="I38" s="163">
        <v>3.8</v>
      </c>
      <c r="J38" s="165">
        <v>100</v>
      </c>
      <c r="K38" s="165">
        <v>10</v>
      </c>
      <c r="L38" s="126">
        <v>2000</v>
      </c>
      <c r="M38" s="170">
        <v>0.65</v>
      </c>
      <c r="N38" s="170">
        <v>0.65</v>
      </c>
      <c r="O38" s="170">
        <v>0.000251</v>
      </c>
      <c r="P38" s="170">
        <v>1.6</v>
      </c>
      <c r="Q38" s="170">
        <v>0.6</v>
      </c>
      <c r="R38" s="170">
        <v>0.885</v>
      </c>
      <c r="S38" s="18">
        <f t="shared" si="6"/>
        <v>355.81436841334755</v>
      </c>
      <c r="T38" s="19">
        <f t="shared" si="7"/>
        <v>1.6562391315866525</v>
      </c>
      <c r="U38" s="19">
        <f>((E38+S38)*(Rates!$E$5/1000))/(2*J38)</f>
        <v>0.07103603605240043</v>
      </c>
      <c r="V38" s="14">
        <f>(E38*(Rates!$E$6/1000))/J38</f>
        <v>0</v>
      </c>
      <c r="W38" s="19">
        <f>((E38+S38)*(Rates!$E$4/100))/(2*J38)</f>
        <v>1.0063438440756727</v>
      </c>
      <c r="X38" s="14">
        <f t="shared" si="8"/>
        <v>0.43142458289909713</v>
      </c>
      <c r="Y38" s="20" t="str">
        <f>IF(F38="-","-",IF(I38="-",IF(F38=1,H38*Rates!$E$12*Rates!$E$7,IF(F38=2,H38*Rates!$E$13*Rates!$E$8,IF(F38=3,H38*Rates!$E$14*Rates!$E$9,"-"))),IF(F38=1,(E38/1000)*Rates!$E$12*Rates!$E$7,IF(F38=2,(E38/1000)*Rates!$E$13*Rates!$E$8,IF(F38=3,(E38/1000)*Rates!$E$14*Rates!$E$9,"-")))))</f>
        <v>-</v>
      </c>
      <c r="Z38" s="22" t="str">
        <f>IF(Y38="-","-",Y38*(Rates!$E$10/100))</f>
        <v>-</v>
      </c>
      <c r="AA38" s="19">
        <f t="shared" si="9"/>
        <v>0.5</v>
      </c>
      <c r="AB38" s="19"/>
      <c r="AC38" s="158"/>
    </row>
    <row r="39" spans="1:29" ht="15">
      <c r="A39" s="163">
        <v>28</v>
      </c>
      <c r="B39" s="173" t="s">
        <v>205</v>
      </c>
      <c r="C39" s="158">
        <v>3782.16</v>
      </c>
      <c r="D39" s="158">
        <v>3012.75</v>
      </c>
      <c r="E39" s="10">
        <f t="shared" si="5"/>
        <v>3397.455</v>
      </c>
      <c r="F39" s="160" t="s">
        <v>184</v>
      </c>
      <c r="G39" s="160">
        <v>11</v>
      </c>
      <c r="H39" s="160">
        <v>12</v>
      </c>
      <c r="I39" s="163">
        <v>3.8</v>
      </c>
      <c r="J39" s="165">
        <v>100</v>
      </c>
      <c r="K39" s="165">
        <v>15</v>
      </c>
      <c r="L39" s="126">
        <v>2500</v>
      </c>
      <c r="M39" s="170">
        <v>0.8</v>
      </c>
      <c r="N39" s="170">
        <v>1</v>
      </c>
      <c r="O39" s="170">
        <v>0.000251</v>
      </c>
      <c r="P39" s="170">
        <v>1.8</v>
      </c>
      <c r="Q39" s="170">
        <v>0.6</v>
      </c>
      <c r="R39" s="170">
        <v>0.885</v>
      </c>
      <c r="S39" s="18">
        <f t="shared" si="6"/>
        <v>326.177518202565</v>
      </c>
      <c r="T39" s="19">
        <f t="shared" si="7"/>
        <v>2.04751832119829</v>
      </c>
      <c r="U39" s="19">
        <f>((E39+S39)*(Rates!$E$5/1000))/(2*J39)</f>
        <v>0.11170897554607695</v>
      </c>
      <c r="V39" s="14">
        <f>(E39*(Rates!$E$6/1000))/J39</f>
        <v>0</v>
      </c>
      <c r="W39" s="19">
        <f>((E39+S39)*(Rates!$E$4/100))/(2*J39)</f>
        <v>1.5825438202360902</v>
      </c>
      <c r="X39" s="14">
        <f t="shared" si="8"/>
        <v>0.9030976345681485</v>
      </c>
      <c r="Y39" s="20" t="str">
        <f>IF(F39="-","-",IF(I39="-",IF(F39=1,H39*Rates!$E$12*Rates!$E$7,IF(F39=2,H39*Rates!$E$13*Rates!$E$8,IF(F39=3,H39*Rates!$E$14*Rates!$E$9,"-"))),IF(F39=1,(E39/1000)*Rates!$E$12*Rates!$E$7,IF(F39=2,(E39/1000)*Rates!$E$13*Rates!$E$8,IF(F39=3,(E39/1000)*Rates!$E$14*Rates!$E$9,"-")))))</f>
        <v>-</v>
      </c>
      <c r="Z39" s="22" t="str">
        <f>IF(Y39="-","-",Y39*(Rates!$E$10/100))</f>
        <v>-</v>
      </c>
      <c r="AA39" s="19">
        <f t="shared" si="9"/>
        <v>0.6</v>
      </c>
      <c r="AB39" s="19"/>
      <c r="AC39" s="158"/>
    </row>
    <row r="40" spans="1:29" ht="15">
      <c r="A40" s="163">
        <v>29</v>
      </c>
      <c r="B40" s="173" t="s">
        <v>206</v>
      </c>
      <c r="C40" s="158">
        <v>5673.24</v>
      </c>
      <c r="D40" s="158">
        <v>3383.55</v>
      </c>
      <c r="E40" s="10">
        <f t="shared" si="5"/>
        <v>4528.395</v>
      </c>
      <c r="F40" s="160" t="s">
        <v>184</v>
      </c>
      <c r="G40" s="160">
        <v>11</v>
      </c>
      <c r="H40" s="160">
        <v>16</v>
      </c>
      <c r="I40" s="163">
        <v>3.8</v>
      </c>
      <c r="J40" s="165">
        <v>125</v>
      </c>
      <c r="K40" s="165">
        <v>15</v>
      </c>
      <c r="L40" s="126">
        <v>2500</v>
      </c>
      <c r="M40" s="170">
        <v>0.8</v>
      </c>
      <c r="N40" s="170">
        <v>1</v>
      </c>
      <c r="O40" s="170">
        <v>0.000251</v>
      </c>
      <c r="P40" s="170">
        <v>1.8</v>
      </c>
      <c r="Q40" s="170">
        <v>0.6</v>
      </c>
      <c r="R40" s="170">
        <v>0.885</v>
      </c>
      <c r="S40" s="18">
        <f t="shared" si="6"/>
        <v>434.7550276724503</v>
      </c>
      <c r="T40" s="19">
        <f t="shared" si="7"/>
        <v>2.1832746519080266</v>
      </c>
      <c r="U40" s="19">
        <f>((E40+S40)*(Rates!$E$5/1000))/(2*J40)</f>
        <v>0.11911560066413883</v>
      </c>
      <c r="V40" s="14">
        <f>(E40*(Rates!$E$6/1000))/J40</f>
        <v>0</v>
      </c>
      <c r="W40" s="19">
        <f>((E40+S40)*(Rates!$E$4/100))/(2*J40)</f>
        <v>1.6874710094086334</v>
      </c>
      <c r="X40" s="14">
        <f t="shared" si="8"/>
        <v>1.438975183705871</v>
      </c>
      <c r="Y40" s="20" t="str">
        <f>IF(F40="-","-",IF(I40="-",IF(F40=1,H40*Rates!$E$12*Rates!$E$7,IF(F40=2,H40*Rates!$E$13*Rates!$E$8,IF(F40=3,H40*Rates!$E$14*Rates!$E$9,"-"))),IF(F40=1,(E40/1000)*Rates!$E$12*Rates!$E$7,IF(F40=2,(E40/1000)*Rates!$E$13*Rates!$E$8,IF(F40=3,(E40/1000)*Rates!$E$14*Rates!$E$9,"-")))))</f>
        <v>-</v>
      </c>
      <c r="Z40" s="22" t="str">
        <f>IF(Y40="-","-",Y40*(Rates!$E$10/100))</f>
        <v>-</v>
      </c>
      <c r="AA40" s="19">
        <f t="shared" si="9"/>
        <v>0.75</v>
      </c>
      <c r="AB40" s="19"/>
      <c r="AC40" s="158"/>
    </row>
    <row r="41" spans="1:29" ht="15">
      <c r="A41" s="163">
        <v>30</v>
      </c>
      <c r="B41" s="173" t="s">
        <v>207</v>
      </c>
      <c r="C41" s="158">
        <v>7091.55</v>
      </c>
      <c r="D41" s="158">
        <v>4264.2</v>
      </c>
      <c r="E41" s="10">
        <f t="shared" si="5"/>
        <v>5677.875</v>
      </c>
      <c r="F41" s="160" t="s">
        <v>184</v>
      </c>
      <c r="G41" s="160">
        <v>11</v>
      </c>
      <c r="H41" s="160">
        <v>16</v>
      </c>
      <c r="I41" s="163">
        <v>3.8</v>
      </c>
      <c r="J41" s="127">
        <v>100</v>
      </c>
      <c r="K41" s="127">
        <v>10</v>
      </c>
      <c r="L41" s="126">
        <v>2000</v>
      </c>
      <c r="M41" s="171">
        <v>0.8</v>
      </c>
      <c r="N41" s="171">
        <v>1</v>
      </c>
      <c r="O41" s="171">
        <v>0.000251</v>
      </c>
      <c r="P41" s="171">
        <v>1.8</v>
      </c>
      <c r="Q41" s="171">
        <v>0.6</v>
      </c>
      <c r="R41" s="171">
        <v>0.885</v>
      </c>
      <c r="S41" s="18">
        <f t="shared" si="6"/>
        <v>1004.0833939330818</v>
      </c>
      <c r="T41" s="19">
        <f t="shared" si="7"/>
        <v>4.673791606066919</v>
      </c>
      <c r="U41" s="19">
        <f>((E41+S41)*(Rates!$E$5/1000))/(2*J41)</f>
        <v>0.20045875181799247</v>
      </c>
      <c r="V41" s="14">
        <f>(E41*(Rates!$E$6/1000))/J41</f>
        <v>0</v>
      </c>
      <c r="W41" s="19">
        <f>((E41+S41)*(Rates!$E$4/100))/(2*J41)</f>
        <v>2.8398323174215596</v>
      </c>
      <c r="X41" s="14">
        <f t="shared" si="8"/>
        <v>1.6305414180946978</v>
      </c>
      <c r="Y41" s="20" t="str">
        <f>IF(F41="-","-",IF(I41="-",IF(F41=1,H41*Rates!$E$12*Rates!$E$7,IF(F41=2,H41*Rates!$E$13*Rates!$E$8,IF(F41=3,H41*Rates!$E$14*Rates!$E$9,"-"))),IF(F41=1,(E41/1000)*Rates!$E$12*Rates!$E$7,IF(F41=2,(E41/1000)*Rates!$E$13*Rates!$E$8,IF(F41=3,(E41/1000)*Rates!$E$14*Rates!$E$9,"-")))))</f>
        <v>-</v>
      </c>
      <c r="Z41" s="22" t="str">
        <f>IF(Y41="-","-",Y41*(Rates!$E$10/100))</f>
        <v>-</v>
      </c>
      <c r="AA41" s="19">
        <f t="shared" si="9"/>
        <v>0.5</v>
      </c>
      <c r="AB41" s="19"/>
      <c r="AC41" s="158"/>
    </row>
    <row r="42" spans="1:29" ht="15">
      <c r="A42" s="163">
        <v>31</v>
      </c>
      <c r="B42" s="173" t="s">
        <v>208</v>
      </c>
      <c r="C42" s="158">
        <v>6618.78</v>
      </c>
      <c r="D42" s="158">
        <v>3708</v>
      </c>
      <c r="E42" s="10">
        <f t="shared" si="5"/>
        <v>5163.389999999999</v>
      </c>
      <c r="F42" s="160" t="s">
        <v>184</v>
      </c>
      <c r="G42" s="160">
        <v>11</v>
      </c>
      <c r="H42" s="160">
        <v>16</v>
      </c>
      <c r="I42" s="163">
        <v>3.8</v>
      </c>
      <c r="J42" s="127">
        <v>100</v>
      </c>
      <c r="K42" s="127">
        <v>10</v>
      </c>
      <c r="L42" s="126">
        <v>2000</v>
      </c>
      <c r="M42" s="171">
        <v>0.8</v>
      </c>
      <c r="N42" s="171">
        <v>1</v>
      </c>
      <c r="O42" s="171">
        <v>0.000251</v>
      </c>
      <c r="P42" s="171">
        <v>1.8</v>
      </c>
      <c r="Q42" s="171">
        <v>0.6</v>
      </c>
      <c r="R42" s="171">
        <v>0.885</v>
      </c>
      <c r="S42" s="18">
        <f t="shared" si="6"/>
        <v>913.1011435440432</v>
      </c>
      <c r="T42" s="19">
        <f t="shared" si="7"/>
        <v>4.250288856455956</v>
      </c>
      <c r="U42" s="19">
        <f>((E42+S42)*(Rates!$E$5/1000))/(2*J42)</f>
        <v>0.1822947343063213</v>
      </c>
      <c r="V42" s="14">
        <f>(E42*(Rates!$E$6/1000))/J42</f>
        <v>0</v>
      </c>
      <c r="W42" s="19">
        <f>((E42+S42)*(Rates!$E$4/100))/(2*J42)</f>
        <v>2.5825087360062184</v>
      </c>
      <c r="X42" s="14">
        <f t="shared" si="8"/>
        <v>1.482794399802035</v>
      </c>
      <c r="Y42" s="20" t="str">
        <f>IF(F42="-","-",IF(I42="-",IF(F42=1,H42*Rates!$E$12*Rates!$E$7,IF(F42=2,H42*Rates!$E$13*Rates!$E$8,IF(F42=3,H42*Rates!$E$14*Rates!$E$9,"-"))),IF(F42=1,(E42/1000)*Rates!$E$12*Rates!$E$7,IF(F42=2,(E42/1000)*Rates!$E$13*Rates!$E$8,IF(F42=3,(E42/1000)*Rates!$E$14*Rates!$E$9,"-")))))</f>
        <v>-</v>
      </c>
      <c r="Z42" s="22" t="str">
        <f>IF(Y42="-","-",Y42*(Rates!$E$10/100))</f>
        <v>-</v>
      </c>
      <c r="AA42" s="19">
        <f t="shared" si="9"/>
        <v>0.5</v>
      </c>
      <c r="AB42" s="19"/>
      <c r="AC42" s="158"/>
    </row>
    <row r="43" spans="1:29" ht="15">
      <c r="A43" s="163">
        <v>32</v>
      </c>
      <c r="B43" s="173" t="s">
        <v>209</v>
      </c>
      <c r="C43" s="158">
        <v>6618.78</v>
      </c>
      <c r="D43" s="158">
        <v>3708</v>
      </c>
      <c r="E43" s="10">
        <f t="shared" si="5"/>
        <v>5163.389999999999</v>
      </c>
      <c r="F43" s="160" t="s">
        <v>184</v>
      </c>
      <c r="G43" s="160">
        <v>11</v>
      </c>
      <c r="H43" s="160">
        <v>16</v>
      </c>
      <c r="I43" s="163">
        <v>3.8</v>
      </c>
      <c r="J43" s="127">
        <v>100</v>
      </c>
      <c r="K43" s="127">
        <v>10</v>
      </c>
      <c r="L43" s="126">
        <v>2000</v>
      </c>
      <c r="M43" s="171">
        <v>0.8</v>
      </c>
      <c r="N43" s="171">
        <v>1</v>
      </c>
      <c r="O43" s="171">
        <v>0.000251</v>
      </c>
      <c r="P43" s="171">
        <v>1.8</v>
      </c>
      <c r="Q43" s="171">
        <v>0.6</v>
      </c>
      <c r="R43" s="171">
        <v>0.885</v>
      </c>
      <c r="S43" s="18">
        <f t="shared" si="6"/>
        <v>913.1011435440432</v>
      </c>
      <c r="T43" s="19">
        <f t="shared" si="7"/>
        <v>4.250288856455956</v>
      </c>
      <c r="U43" s="19">
        <f>((E43+S43)*(Rates!$E$5/1000))/(2*J43)</f>
        <v>0.1822947343063213</v>
      </c>
      <c r="V43" s="14">
        <f>(E43*(Rates!$E$6/1000))/J43</f>
        <v>0</v>
      </c>
      <c r="W43" s="19">
        <f>((E43+S43)*(Rates!$E$4/100))/(2*J43)</f>
        <v>2.5825087360062184</v>
      </c>
      <c r="X43" s="14">
        <f t="shared" si="8"/>
        <v>1.482794399802035</v>
      </c>
      <c r="Y43" s="20" t="str">
        <f>IF(F43="-","-",IF(I43="-",IF(F43=1,H43*Rates!$E$12*Rates!$E$7,IF(F43=2,H43*Rates!$E$13*Rates!$E$8,IF(F43=3,H43*Rates!$E$14*Rates!$E$9,"-"))),IF(F43=1,(E43/1000)*Rates!$E$12*Rates!$E$7,IF(F43=2,(E43/1000)*Rates!$E$13*Rates!$E$8,IF(F43=3,(E43/1000)*Rates!$E$14*Rates!$E$9,"-")))))</f>
        <v>-</v>
      </c>
      <c r="Z43" s="22" t="str">
        <f>IF(Y43="-","-",Y43*(Rates!$E$10/100))</f>
        <v>-</v>
      </c>
      <c r="AA43" s="19">
        <f t="shared" si="9"/>
        <v>0.5</v>
      </c>
      <c r="AB43" s="19"/>
      <c r="AC43" s="158"/>
    </row>
    <row r="44" spans="1:29" ht="15">
      <c r="A44" s="163">
        <v>33</v>
      </c>
      <c r="B44" s="178" t="s">
        <v>210</v>
      </c>
      <c r="C44" s="158">
        <v>6618.78</v>
      </c>
      <c r="D44" s="158">
        <v>3708</v>
      </c>
      <c r="E44" s="10">
        <f t="shared" si="5"/>
        <v>5163.389999999999</v>
      </c>
      <c r="F44" s="160" t="s">
        <v>184</v>
      </c>
      <c r="G44" s="160">
        <v>11</v>
      </c>
      <c r="H44" s="160">
        <v>16</v>
      </c>
      <c r="I44" s="163">
        <v>3.8</v>
      </c>
      <c r="J44" s="127">
        <v>100</v>
      </c>
      <c r="K44" s="127">
        <v>10</v>
      </c>
      <c r="L44" s="127">
        <v>2000</v>
      </c>
      <c r="M44" s="171">
        <v>0.8</v>
      </c>
      <c r="N44" s="171">
        <v>1</v>
      </c>
      <c r="O44" s="171">
        <v>0.000251</v>
      </c>
      <c r="P44" s="171">
        <v>1.8</v>
      </c>
      <c r="Q44" s="171">
        <v>0.6</v>
      </c>
      <c r="R44" s="171">
        <v>0.885</v>
      </c>
      <c r="S44" s="18">
        <f t="shared" si="6"/>
        <v>913.1011435440432</v>
      </c>
      <c r="T44" s="19">
        <f t="shared" si="7"/>
        <v>4.250288856455956</v>
      </c>
      <c r="U44" s="19">
        <f>((E44+S44)*(Rates!$E$5/1000))/(2*J44)</f>
        <v>0.1822947343063213</v>
      </c>
      <c r="V44" s="14">
        <f>(E44*(Rates!$E$6/1000))/J44</f>
        <v>0</v>
      </c>
      <c r="W44" s="19">
        <f>((E44+S44)*(Rates!$E$4/100))/(2*J44)</f>
        <v>2.5825087360062184</v>
      </c>
      <c r="X44" s="14">
        <f t="shared" si="8"/>
        <v>1.482794399802035</v>
      </c>
      <c r="Y44" s="20" t="str">
        <f>IF(F44="-","-",IF(I44="-",IF(F44=1,H44*Rates!$E$12*Rates!$E$7,IF(F44=2,H44*Rates!$E$13*Rates!$E$8,IF(F44=3,H44*Rates!$E$14*Rates!$E$9,"-"))),IF(F44=1,(E44/1000)*Rates!$E$12*Rates!$E$7,IF(F44=2,(E44/1000)*Rates!$E$13*Rates!$E$8,IF(F44=3,(E44/1000)*Rates!$E$14*Rates!$E$9,"-")))))</f>
        <v>-</v>
      </c>
      <c r="Z44" s="22" t="str">
        <f>IF(Y44="-","-",Y44*(Rates!$E$10/100))</f>
        <v>-</v>
      </c>
      <c r="AA44" s="19">
        <f t="shared" si="9"/>
        <v>0.5</v>
      </c>
      <c r="AB44" s="19"/>
      <c r="AC44" s="158"/>
    </row>
    <row r="45" spans="1:29" ht="15">
      <c r="A45" s="163">
        <v>34</v>
      </c>
      <c r="B45" s="173" t="s">
        <v>597</v>
      </c>
      <c r="C45" s="158">
        <v>6512.669400000001</v>
      </c>
      <c r="D45" s="158">
        <v>6384.97</v>
      </c>
      <c r="E45" s="10">
        <f t="shared" si="5"/>
        <v>6448.8197</v>
      </c>
      <c r="F45" s="160" t="s">
        <v>184</v>
      </c>
      <c r="G45" s="160">
        <v>12</v>
      </c>
      <c r="H45" s="160">
        <v>6</v>
      </c>
      <c r="I45" s="163">
        <v>2.5</v>
      </c>
      <c r="J45" s="165">
        <v>100</v>
      </c>
      <c r="K45" s="165">
        <v>10</v>
      </c>
      <c r="L45" s="126">
        <v>1200</v>
      </c>
      <c r="M45" s="170">
        <v>0.6</v>
      </c>
      <c r="N45" s="170">
        <v>1</v>
      </c>
      <c r="O45" s="170">
        <v>0.00159</v>
      </c>
      <c r="P45" s="170">
        <v>1.4</v>
      </c>
      <c r="Q45" s="170">
        <v>0.65</v>
      </c>
      <c r="R45" s="170">
        <v>0.885</v>
      </c>
      <c r="S45" s="18">
        <f t="shared" si="6"/>
        <v>1235.4531995699792</v>
      </c>
      <c r="T45" s="19">
        <f t="shared" si="7"/>
        <v>5.213366500430021</v>
      </c>
      <c r="U45" s="19">
        <f>((E45+S45)*(Rates!$E$5/1000))/(2*J45)</f>
        <v>0.23052818698709937</v>
      </c>
      <c r="V45" s="14">
        <f>(E45*(Rates!$E$6/1000))/J45</f>
        <v>0</v>
      </c>
      <c r="W45" s="19">
        <f>((E45+S45)*(Rates!$E$4/100))/(2*J45)</f>
        <v>3.2658159823172412</v>
      </c>
      <c r="X45" s="14">
        <f t="shared" si="8"/>
        <v>4.996046713016361</v>
      </c>
      <c r="Y45" s="20" t="str">
        <f>IF(F45="-","-",IF(I45="-",IF(F45=1,H45*Rates!$E$12*Rates!$E$7,IF(F45=2,H45*Rates!$E$13*Rates!$E$8,IF(F45=3,H45*Rates!$E$14*Rates!$E$9,"-"))),IF(F45=1,(E45/1000)*Rates!$E$12*Rates!$E$7,IF(F45=2,(E45/1000)*Rates!$E$13*Rates!$E$8,IF(F45=3,(E45/1000)*Rates!$E$14*Rates!$E$9,"-")))))</f>
        <v>-</v>
      </c>
      <c r="Z45" s="22" t="str">
        <f>IF(Y45="-","-",Y45*(Rates!$E$10/100))</f>
        <v>-</v>
      </c>
      <c r="AA45" s="19">
        <f t="shared" si="9"/>
        <v>0.8333333333333334</v>
      </c>
      <c r="AB45" s="19"/>
      <c r="AC45" s="158"/>
    </row>
    <row r="46" spans="1:29" ht="15">
      <c r="A46" s="163">
        <v>34.1</v>
      </c>
      <c r="B46" s="173" t="s">
        <v>598</v>
      </c>
      <c r="C46" s="158">
        <v>16546.95</v>
      </c>
      <c r="D46" s="158">
        <v>14754.75</v>
      </c>
      <c r="E46" s="10">
        <f>IF(C46=0,D46,IF(D46=0,C46,AVERAGE(C46,D46)))</f>
        <v>15650.85</v>
      </c>
      <c r="F46" s="160" t="s">
        <v>184</v>
      </c>
      <c r="G46" s="160">
        <v>14</v>
      </c>
      <c r="H46" s="160">
        <v>16</v>
      </c>
      <c r="I46" s="163">
        <v>2.5</v>
      </c>
      <c r="J46" s="165">
        <v>100</v>
      </c>
      <c r="K46" s="165">
        <v>10</v>
      </c>
      <c r="L46" s="126">
        <v>1200</v>
      </c>
      <c r="M46" s="170">
        <v>0.6</v>
      </c>
      <c r="N46" s="170">
        <v>1</v>
      </c>
      <c r="O46" s="170">
        <v>0.00159</v>
      </c>
      <c r="P46" s="170">
        <v>1.4</v>
      </c>
      <c r="Q46" s="170">
        <v>0.65</v>
      </c>
      <c r="R46" s="170">
        <v>0.885</v>
      </c>
      <c r="S46" s="18">
        <f>E46*Q46*(R46^K46)</f>
        <v>2998.3614999330507</v>
      </c>
      <c r="T46" s="19">
        <f>(E46-S46)/(J46*K46)</f>
        <v>12.65248850006695</v>
      </c>
      <c r="U46" s="19">
        <f>((E46+S46)*(Rates!$E$5/1000))/(2*J46)</f>
        <v>0.5594763449979916</v>
      </c>
      <c r="V46" s="14">
        <f>(E46*(Rates!$E$6/1000))/J46</f>
        <v>0</v>
      </c>
      <c r="W46" s="19">
        <f>((E46+S46)*(Rates!$E$4/100))/(2*J46)</f>
        <v>7.925914887471547</v>
      </c>
      <c r="X46" s="14">
        <f>((E46*N46)*(AA46^P46))/(J46*K46)</f>
        <v>12.125068049027966</v>
      </c>
      <c r="Y46" s="20" t="str">
        <f>IF(F46="-","-",IF(I46="-",IF(F46=1,H46*Rates!$E$12*Rates!$E$7,IF(F46=2,H46*Rates!$E$13*Rates!$E$8,IF(F46=3,H46*Rates!$E$14*Rates!$E$9,"-"))),IF(F46=1,(E46/1000)*Rates!$E$12*Rates!$E$7,IF(F46=2,(E46/1000)*Rates!$E$13*Rates!$E$8,IF(F46=3,(E46/1000)*Rates!$E$14*Rates!$E$9,"-")))))</f>
        <v>-</v>
      </c>
      <c r="Z46" s="22" t="str">
        <f>IF(Y46="-","-",Y46*(Rates!$E$10/100))</f>
        <v>-</v>
      </c>
      <c r="AA46" s="19">
        <f>(K46*J46)/L46</f>
        <v>0.8333333333333334</v>
      </c>
      <c r="AB46" s="19"/>
      <c r="AC46" s="158"/>
    </row>
    <row r="47" spans="1:29" ht="15">
      <c r="A47" s="163">
        <v>35</v>
      </c>
      <c r="B47" s="178" t="s">
        <v>211</v>
      </c>
      <c r="C47" s="158">
        <v>16546.95</v>
      </c>
      <c r="D47" s="158">
        <v>9084.6</v>
      </c>
      <c r="E47" s="10">
        <f t="shared" si="5"/>
        <v>12815.775000000001</v>
      </c>
      <c r="F47" s="160" t="s">
        <v>184</v>
      </c>
      <c r="G47" s="160">
        <v>12</v>
      </c>
      <c r="H47" s="160">
        <v>16</v>
      </c>
      <c r="I47" s="163">
        <v>4</v>
      </c>
      <c r="J47" s="127">
        <v>120</v>
      </c>
      <c r="K47" s="127">
        <v>12</v>
      </c>
      <c r="L47" s="127">
        <v>2500</v>
      </c>
      <c r="M47" s="171">
        <v>0.85</v>
      </c>
      <c r="N47" s="171">
        <v>0.65</v>
      </c>
      <c r="O47" s="171">
        <v>0.000393</v>
      </c>
      <c r="P47" s="171">
        <v>1.8</v>
      </c>
      <c r="Q47" s="171">
        <v>0.6</v>
      </c>
      <c r="R47" s="171">
        <v>0.885</v>
      </c>
      <c r="S47" s="18">
        <f t="shared" si="6"/>
        <v>1775.069545167023</v>
      </c>
      <c r="T47" s="19">
        <f t="shared" si="7"/>
        <v>7.667156565856235</v>
      </c>
      <c r="U47" s="19">
        <f>((E47+S47)*(Rates!$E$5/1000))/(2*J47)</f>
        <v>0.36477111362917564</v>
      </c>
      <c r="V47" s="14">
        <f>(E47*(Rates!$E$6/1000))/J47</f>
        <v>0</v>
      </c>
      <c r="W47" s="19">
        <f>((E47+S47)*(Rates!$E$4/100))/(2*J47)</f>
        <v>5.167590776413322</v>
      </c>
      <c r="X47" s="14">
        <f t="shared" si="8"/>
        <v>2.143167964003562</v>
      </c>
      <c r="Y47" s="20" t="str">
        <f>IF(F47="-","-",IF(I47="-",IF(F47=1,H47*Rates!$E$12*Rates!$E$7,IF(F47=2,H47*Rates!$E$13*Rates!$E$8,IF(F47=3,H47*Rates!$E$14*Rates!$E$9,"-"))),IF(F47=1,(E47/1000)*Rates!$E$12*Rates!$E$7,IF(F47=2,(E47/1000)*Rates!$E$13*Rates!$E$8,IF(F47=3,(E47/1000)*Rates!$E$14*Rates!$E$9,"-")))))</f>
        <v>-</v>
      </c>
      <c r="Z47" s="22" t="str">
        <f>IF(Y47="-","-",Y47*(Rates!$E$10/100))</f>
        <v>-</v>
      </c>
      <c r="AA47" s="19">
        <f t="shared" si="9"/>
        <v>0.576</v>
      </c>
      <c r="AB47" s="19"/>
      <c r="AC47" s="158"/>
    </row>
    <row r="48" spans="1:29" ht="15">
      <c r="A48" s="163">
        <v>36</v>
      </c>
      <c r="B48" s="173" t="s">
        <v>212</v>
      </c>
      <c r="C48" s="158">
        <v>19856.34</v>
      </c>
      <c r="D48" s="158">
        <v>11643.12</v>
      </c>
      <c r="E48" s="10">
        <f t="shared" si="5"/>
        <v>15749.73</v>
      </c>
      <c r="F48" s="160" t="s">
        <v>184</v>
      </c>
      <c r="G48" s="160">
        <v>13</v>
      </c>
      <c r="H48" s="160">
        <v>21</v>
      </c>
      <c r="I48" s="163">
        <v>4</v>
      </c>
      <c r="J48" s="165">
        <v>120</v>
      </c>
      <c r="K48" s="165">
        <v>12</v>
      </c>
      <c r="L48" s="126">
        <v>2500</v>
      </c>
      <c r="M48" s="170">
        <v>0.85</v>
      </c>
      <c r="N48" s="170">
        <v>0.65</v>
      </c>
      <c r="O48" s="170">
        <v>0.000393</v>
      </c>
      <c r="P48" s="170">
        <v>1.8</v>
      </c>
      <c r="Q48" s="170">
        <v>0.6</v>
      </c>
      <c r="R48" s="170">
        <v>0.885</v>
      </c>
      <c r="S48" s="18">
        <f t="shared" si="6"/>
        <v>2181.4417050551697</v>
      </c>
      <c r="T48" s="19">
        <f t="shared" si="7"/>
        <v>9.42242242704502</v>
      </c>
      <c r="U48" s="19">
        <f>((E48+S48)*(Rates!$E$5/1000))/(2*J48)</f>
        <v>0.4482792926263793</v>
      </c>
      <c r="V48" s="14">
        <f>(E48*(Rates!$E$6/1000))/J48</f>
        <v>0</v>
      </c>
      <c r="W48" s="19">
        <f>((E48+S48)*(Rates!$E$4/100))/(2*J48)</f>
        <v>6.3506233122070395</v>
      </c>
      <c r="X48" s="14">
        <f t="shared" si="8"/>
        <v>2.6338100331588072</v>
      </c>
      <c r="Y48" s="20" t="str">
        <f>IF(F48="-","-",IF(I48="-",IF(F48=1,H48*Rates!$E$12*Rates!$E$7,IF(F48=2,H48*Rates!$E$13*Rates!$E$8,IF(F48=3,H48*Rates!$E$14*Rates!$E$9,"-"))),IF(F48=1,(E48/1000)*Rates!$E$12*Rates!$E$7,IF(F48=2,(E48/1000)*Rates!$E$13*Rates!$E$8,IF(F48=3,(E48/1000)*Rates!$E$14*Rates!$E$9,"-")))))</f>
        <v>-</v>
      </c>
      <c r="Z48" s="22" t="str">
        <f>IF(Y48="-","-",Y48*(Rates!$E$10/100))</f>
        <v>-</v>
      </c>
      <c r="AA48" s="19">
        <f t="shared" si="9"/>
        <v>0.576</v>
      </c>
      <c r="AB48" s="19"/>
      <c r="AC48" s="158"/>
    </row>
    <row r="49" spans="1:29" ht="15">
      <c r="A49" s="163">
        <v>37</v>
      </c>
      <c r="B49" s="173" t="s">
        <v>213</v>
      </c>
      <c r="C49" s="158">
        <v>10282.7475</v>
      </c>
      <c r="D49" s="158">
        <v>11124</v>
      </c>
      <c r="E49" s="10">
        <f t="shared" si="5"/>
        <v>10703.373749999999</v>
      </c>
      <c r="F49" s="160" t="s">
        <v>184</v>
      </c>
      <c r="G49" s="160">
        <v>10</v>
      </c>
      <c r="H49" s="160">
        <v>20</v>
      </c>
      <c r="I49" s="163">
        <v>5</v>
      </c>
      <c r="J49" s="165">
        <v>50</v>
      </c>
      <c r="K49" s="165">
        <v>10</v>
      </c>
      <c r="L49" s="126">
        <v>1000</v>
      </c>
      <c r="M49" s="170">
        <v>0.67</v>
      </c>
      <c r="N49" s="170">
        <v>1</v>
      </c>
      <c r="O49" s="170">
        <v>0.000251</v>
      </c>
      <c r="P49" s="170">
        <v>1.8</v>
      </c>
      <c r="Q49" s="170">
        <v>0.56</v>
      </c>
      <c r="R49" s="170">
        <v>0.885</v>
      </c>
      <c r="S49" s="18">
        <f t="shared" si="6"/>
        <v>1766.6130113828335</v>
      </c>
      <c r="T49" s="19">
        <f t="shared" si="7"/>
        <v>17.87352147723433</v>
      </c>
      <c r="U49" s="19">
        <f>((E49+S49)*(Rates!$E$5/1000))/(2*J49)</f>
        <v>0.7481992056829699</v>
      </c>
      <c r="V49" s="14">
        <f>(E49*(Rates!$E$6/1000))/J49</f>
        <v>0</v>
      </c>
      <c r="W49" s="19">
        <f>((E49+S49)*(Rates!$E$4/100))/(2*J49)</f>
        <v>10.599488747175407</v>
      </c>
      <c r="X49" s="14">
        <f t="shared" si="8"/>
        <v>6.147473909771723</v>
      </c>
      <c r="Y49" s="20" t="str">
        <f>IF(F49="-","-",IF(I49="-",IF(F49=1,H49*Rates!$E$12*Rates!$E$7,IF(F49=2,H49*Rates!$E$13*Rates!$E$8,IF(F49=3,H49*Rates!$E$14*Rates!$E$9,"-"))),IF(F49=1,(E49/1000)*Rates!$E$12*Rates!$E$7,IF(F49=2,(E49/1000)*Rates!$E$13*Rates!$E$8,IF(F49=3,(E49/1000)*Rates!$E$14*Rates!$E$9,"-")))))</f>
        <v>-</v>
      </c>
      <c r="Z49" s="22" t="str">
        <f>IF(Y49="-","-",Y49*(Rates!$E$10/100))</f>
        <v>-</v>
      </c>
      <c r="AA49" s="19">
        <f t="shared" si="9"/>
        <v>0.5</v>
      </c>
      <c r="AB49" s="19"/>
      <c r="AC49" s="158"/>
    </row>
    <row r="50" spans="1:29" ht="15">
      <c r="A50" s="163">
        <v>38</v>
      </c>
      <c r="B50" s="173" t="s">
        <v>214</v>
      </c>
      <c r="C50" s="158">
        <v>1549.635</v>
      </c>
      <c r="D50" s="158">
        <v>1519.25</v>
      </c>
      <c r="E50" s="10">
        <f t="shared" si="5"/>
        <v>1534.4425</v>
      </c>
      <c r="F50" s="160" t="s">
        <v>184</v>
      </c>
      <c r="G50" s="160">
        <v>10</v>
      </c>
      <c r="H50" s="160">
        <v>5</v>
      </c>
      <c r="I50" s="163">
        <v>4.8</v>
      </c>
      <c r="J50" s="165">
        <v>50</v>
      </c>
      <c r="K50" s="165">
        <v>8</v>
      </c>
      <c r="L50" s="126">
        <v>750</v>
      </c>
      <c r="M50" s="170">
        <v>0.8</v>
      </c>
      <c r="N50" s="170">
        <v>0.85</v>
      </c>
      <c r="O50" s="170">
        <v>0.000251</v>
      </c>
      <c r="P50" s="170">
        <v>1.8</v>
      </c>
      <c r="Q50" s="170">
        <v>0.6</v>
      </c>
      <c r="R50" s="170">
        <v>0.885</v>
      </c>
      <c r="S50" s="18">
        <f t="shared" si="6"/>
        <v>346.45595837995745</v>
      </c>
      <c r="T50" s="19">
        <f t="shared" si="7"/>
        <v>2.969966354050107</v>
      </c>
      <c r="U50" s="19">
        <f>((E50+S50)*(Rates!$E$5/1000))/(2*J50)</f>
        <v>0.11285390750279746</v>
      </c>
      <c r="V50" s="14">
        <f>(E50*(Rates!$E$6/1000))/J50</f>
        <v>0</v>
      </c>
      <c r="W50" s="19">
        <f>((E50+S50)*(Rates!$E$4/100))/(2*J50)</f>
        <v>1.598763689622964</v>
      </c>
      <c r="X50" s="14">
        <f t="shared" si="8"/>
        <v>1.0517372684477981</v>
      </c>
      <c r="Y50" s="20" t="str">
        <f>IF(F50="-","-",IF(I50="-",IF(F50=1,H50*Rates!$E$12*Rates!$E$7,IF(F50=2,H50*Rates!$E$13*Rates!$E$8,IF(F50=3,H50*Rates!$E$14*Rates!$E$9,"-"))),IF(F50=1,(E50/1000)*Rates!$E$12*Rates!$E$7,IF(F50=2,(E50/1000)*Rates!$E$13*Rates!$E$8,IF(F50=3,(E50/1000)*Rates!$E$14*Rates!$E$9,"-")))))</f>
        <v>-</v>
      </c>
      <c r="Z50" s="22" t="str">
        <f>IF(Y50="-","-",Y50*(Rates!$E$10/100))</f>
        <v>-</v>
      </c>
      <c r="AA50" s="19">
        <f t="shared" si="9"/>
        <v>0.5333333333333333</v>
      </c>
      <c r="AB50" s="19"/>
      <c r="AC50" s="158"/>
    </row>
    <row r="51" spans="1:29" ht="15">
      <c r="A51" s="163">
        <v>39</v>
      </c>
      <c r="B51" s="173" t="s">
        <v>215</v>
      </c>
      <c r="C51" s="158">
        <v>9928.17</v>
      </c>
      <c r="D51" s="158">
        <v>11587.5</v>
      </c>
      <c r="E51" s="10">
        <f t="shared" si="5"/>
        <v>10757.835</v>
      </c>
      <c r="F51" s="160" t="s">
        <v>184</v>
      </c>
      <c r="G51" s="160">
        <v>12</v>
      </c>
      <c r="H51" s="160">
        <v>16</v>
      </c>
      <c r="I51" s="163">
        <v>5</v>
      </c>
      <c r="J51" s="165">
        <v>75</v>
      </c>
      <c r="K51" s="165">
        <v>13</v>
      </c>
      <c r="L51" s="126">
        <v>1200</v>
      </c>
      <c r="M51" s="170">
        <v>0.8</v>
      </c>
      <c r="N51" s="170">
        <v>0.8</v>
      </c>
      <c r="O51" s="170">
        <v>6.3E-05</v>
      </c>
      <c r="P51" s="170">
        <v>2.1</v>
      </c>
      <c r="Q51" s="170">
        <v>0.6</v>
      </c>
      <c r="R51" s="170">
        <v>0.885</v>
      </c>
      <c r="S51" s="18">
        <f t="shared" si="6"/>
        <v>1318.6776588370358</v>
      </c>
      <c r="T51" s="19">
        <f t="shared" si="7"/>
        <v>9.681187016577399</v>
      </c>
      <c r="U51" s="19">
        <f>((E51+S51)*(Rates!$E$5/1000))/(2*J51)</f>
        <v>0.48306050635348136</v>
      </c>
      <c r="V51" s="14">
        <f>(E51*(Rates!$E$6/1000))/J51</f>
        <v>0</v>
      </c>
      <c r="W51" s="19">
        <f>((E51+S51)*(Rates!$E$4/100))/(2*J51)</f>
        <v>6.843357173340987</v>
      </c>
      <c r="X51" s="14">
        <f t="shared" si="8"/>
        <v>5.7074133466764465</v>
      </c>
      <c r="Y51" s="20" t="str">
        <f>IF(F51="-","-",IF(I51="-",IF(F51=1,H51*Rates!$E$12*Rates!$E$7,IF(F51=2,H51*Rates!$E$13*Rates!$E$8,IF(F51=3,H51*Rates!$E$14*Rates!$E$9,"-"))),IF(F51=1,(E51/1000)*Rates!$E$12*Rates!$E$7,IF(F51=2,(E51/1000)*Rates!$E$13*Rates!$E$8,IF(F51=3,(E51/1000)*Rates!$E$14*Rates!$E$9,"-")))))</f>
        <v>-</v>
      </c>
      <c r="Z51" s="22" t="str">
        <f>IF(Y51="-","-",Y51*(Rates!$E$10/100))</f>
        <v>-</v>
      </c>
      <c r="AA51" s="19">
        <f t="shared" si="9"/>
        <v>0.8125</v>
      </c>
      <c r="AB51" s="19"/>
      <c r="AC51" s="158"/>
    </row>
    <row r="52" spans="1:29" ht="15">
      <c r="A52" s="163">
        <v>40</v>
      </c>
      <c r="B52" s="178" t="s">
        <v>216</v>
      </c>
      <c r="C52" s="158">
        <v>7091.55</v>
      </c>
      <c r="D52" s="158">
        <v>4820.4</v>
      </c>
      <c r="E52" s="10">
        <f t="shared" si="5"/>
        <v>5955.975</v>
      </c>
      <c r="F52" s="160" t="s">
        <v>184</v>
      </c>
      <c r="G52" s="160">
        <v>11</v>
      </c>
      <c r="H52" s="160">
        <v>8</v>
      </c>
      <c r="I52" s="163">
        <v>4.5</v>
      </c>
      <c r="J52" s="127">
        <v>75</v>
      </c>
      <c r="K52" s="127">
        <v>13</v>
      </c>
      <c r="L52" s="127">
        <v>1200</v>
      </c>
      <c r="M52" s="171">
        <v>0.8</v>
      </c>
      <c r="N52" s="171">
        <v>0.8</v>
      </c>
      <c r="O52" s="171">
        <v>6.3E-05</v>
      </c>
      <c r="P52" s="171">
        <v>2.1</v>
      </c>
      <c r="Q52" s="171">
        <v>0.6</v>
      </c>
      <c r="R52" s="171">
        <v>0.885</v>
      </c>
      <c r="S52" s="18">
        <f t="shared" si="6"/>
        <v>730.0735853535507</v>
      </c>
      <c r="T52" s="19">
        <f t="shared" si="7"/>
        <v>5.359898886816872</v>
      </c>
      <c r="U52" s="19">
        <f>((E52+S52)*(Rates!$E$5/1000))/(2*J52)</f>
        <v>0.26744194341414207</v>
      </c>
      <c r="V52" s="14">
        <f>(E52*(Rates!$E$6/1000))/J52</f>
        <v>0</v>
      </c>
      <c r="W52" s="19">
        <f>((E52+S52)*(Rates!$E$4/100))/(2*J52)</f>
        <v>3.7887608650336793</v>
      </c>
      <c r="X52" s="14">
        <f t="shared" si="8"/>
        <v>3.1598561613439182</v>
      </c>
      <c r="Y52" s="20" t="str">
        <f>IF(F52="-","-",IF(I52="-",IF(F52=1,H52*Rates!$E$12*Rates!$E$7,IF(F52=2,H52*Rates!$E$13*Rates!$E$8,IF(F52=3,H52*Rates!$E$14*Rates!$E$9,"-"))),IF(F52=1,(E52/1000)*Rates!$E$12*Rates!$E$7,IF(F52=2,(E52/1000)*Rates!$E$13*Rates!$E$8,IF(F52=3,(E52/1000)*Rates!$E$14*Rates!$E$9,"-")))))</f>
        <v>-</v>
      </c>
      <c r="Z52" s="22" t="str">
        <f>IF(Y52="-","-",Y52*(Rates!$E$10/100))</f>
        <v>-</v>
      </c>
      <c r="AA52" s="19">
        <f t="shared" si="9"/>
        <v>0.8125</v>
      </c>
      <c r="AB52" s="19"/>
      <c r="AC52" s="158"/>
    </row>
    <row r="53" spans="1:29" ht="15">
      <c r="A53" s="163">
        <v>41</v>
      </c>
      <c r="B53" s="173" t="s">
        <v>365</v>
      </c>
      <c r="C53" s="158">
        <v>10098.3672</v>
      </c>
      <c r="D53" s="158">
        <v>7416</v>
      </c>
      <c r="E53" s="10">
        <f t="shared" si="5"/>
        <v>8757.1836</v>
      </c>
      <c r="F53" s="160" t="s">
        <v>184</v>
      </c>
      <c r="G53" s="160">
        <v>12</v>
      </c>
      <c r="H53" s="160">
        <v>13</v>
      </c>
      <c r="I53" s="163">
        <v>5</v>
      </c>
      <c r="J53" s="127">
        <v>75</v>
      </c>
      <c r="K53" s="127">
        <v>13</v>
      </c>
      <c r="L53" s="126">
        <v>1200</v>
      </c>
      <c r="M53" s="171">
        <v>0.8</v>
      </c>
      <c r="N53" s="171">
        <v>0.8</v>
      </c>
      <c r="O53" s="171">
        <v>0.00063</v>
      </c>
      <c r="P53" s="171">
        <v>2.1</v>
      </c>
      <c r="Q53" s="171">
        <v>0.6</v>
      </c>
      <c r="R53" s="171">
        <v>0.885</v>
      </c>
      <c r="S53" s="18">
        <f t="shared" si="6"/>
        <v>1073.4411122362526</v>
      </c>
      <c r="T53" s="19">
        <f t="shared" si="7"/>
        <v>7.880761525911536</v>
      </c>
      <c r="U53" s="19">
        <f>((E53+S53)*(Rates!$E$5/1000))/(2*J53)</f>
        <v>0.39322498848945014</v>
      </c>
      <c r="V53" s="14">
        <f>(E53*(Rates!$E$6/1000))/J53</f>
        <v>0</v>
      </c>
      <c r="W53" s="19">
        <f>((E53+S53)*(Rates!$E$4/100))/(2*J53)</f>
        <v>5.570687336933877</v>
      </c>
      <c r="X53" s="14">
        <f t="shared" si="8"/>
        <v>4.645996760308751</v>
      </c>
      <c r="Y53" s="20" t="str">
        <f>IF(F53="-","-",IF(I53="-",IF(F53=1,H53*Rates!$E$12*Rates!$E$7,IF(F53=2,H53*Rates!$E$13*Rates!$E$8,IF(F53=3,H53*Rates!$E$14*Rates!$E$9,"-"))),IF(F53=1,(E53/1000)*Rates!$E$12*Rates!$E$7,IF(F53=2,(E53/1000)*Rates!$E$13*Rates!$E$8,IF(F53=3,(E53/1000)*Rates!$E$14*Rates!$E$9,"-")))))</f>
        <v>-</v>
      </c>
      <c r="Z53" s="22" t="str">
        <f>IF(Y53="-","-",Y53*(Rates!$E$10/100))</f>
        <v>-</v>
      </c>
      <c r="AA53" s="19">
        <f t="shared" si="9"/>
        <v>0.8125</v>
      </c>
      <c r="AB53" s="19"/>
      <c r="AC53" s="158"/>
    </row>
    <row r="54" spans="1:29" ht="15">
      <c r="A54" s="163">
        <v>42</v>
      </c>
      <c r="B54" s="173" t="s">
        <v>366</v>
      </c>
      <c r="C54" s="158">
        <v>7564.32</v>
      </c>
      <c r="D54" s="158">
        <v>9733.5</v>
      </c>
      <c r="E54" s="10">
        <f t="shared" si="5"/>
        <v>8648.91</v>
      </c>
      <c r="F54" s="160" t="s">
        <v>184</v>
      </c>
      <c r="G54" s="160">
        <v>13</v>
      </c>
      <c r="H54" s="160">
        <v>13</v>
      </c>
      <c r="I54" s="163">
        <v>5</v>
      </c>
      <c r="J54" s="165">
        <v>75</v>
      </c>
      <c r="K54" s="165">
        <v>13</v>
      </c>
      <c r="L54" s="126">
        <v>1200</v>
      </c>
      <c r="M54" s="170">
        <v>0.8</v>
      </c>
      <c r="N54" s="170">
        <v>0.8</v>
      </c>
      <c r="O54" s="170">
        <v>6.3E-05</v>
      </c>
      <c r="P54" s="170">
        <v>2.1</v>
      </c>
      <c r="Q54" s="170">
        <v>0.6</v>
      </c>
      <c r="R54" s="170">
        <v>0.885</v>
      </c>
      <c r="S54" s="18">
        <f t="shared" si="6"/>
        <v>1060.16911305037</v>
      </c>
      <c r="T54" s="19">
        <f t="shared" si="7"/>
        <v>7.783323986615005</v>
      </c>
      <c r="U54" s="19">
        <f>((E54+S54)*(Rates!$E$5/1000))/(2*J54)</f>
        <v>0.38836316452201475</v>
      </c>
      <c r="V54" s="14">
        <f>(E54*(Rates!$E$6/1000))/J54</f>
        <v>0</v>
      </c>
      <c r="W54" s="19">
        <f>((E54+S54)*(Rates!$E$4/100))/(2*J54)</f>
        <v>5.5018114973952095</v>
      </c>
      <c r="X54" s="14">
        <f t="shared" si="8"/>
        <v>4.5885537720371605</v>
      </c>
      <c r="Y54" s="20" t="str">
        <f>IF(F54="-","-",IF(I54="-",IF(F54=1,H54*Rates!$E$12*Rates!$E$7,IF(F54=2,H54*Rates!$E$13*Rates!$E$8,IF(F54=3,H54*Rates!$E$14*Rates!$E$9,"-"))),IF(F54=1,(E54/1000)*Rates!$E$12*Rates!$E$7,IF(F54=2,(E54/1000)*Rates!$E$13*Rates!$E$8,IF(F54=3,(E54/1000)*Rates!$E$14*Rates!$E$9,"-")))))</f>
        <v>-</v>
      </c>
      <c r="Z54" s="22" t="str">
        <f>IF(Y54="-","-",Y54*(Rates!$E$10/100))</f>
        <v>-</v>
      </c>
      <c r="AA54" s="19">
        <f t="shared" si="9"/>
        <v>0.8125</v>
      </c>
      <c r="AB54" s="19"/>
      <c r="AC54" s="158"/>
    </row>
    <row r="55" spans="1:29" ht="15">
      <c r="A55" s="163">
        <v>43</v>
      </c>
      <c r="B55" s="178" t="s">
        <v>217</v>
      </c>
      <c r="C55" s="158">
        <v>3309.39</v>
      </c>
      <c r="D55" s="158">
        <v>3788.6490000000003</v>
      </c>
      <c r="E55" s="10">
        <f t="shared" si="5"/>
        <v>3549.0195000000003</v>
      </c>
      <c r="F55" s="160" t="s">
        <v>184</v>
      </c>
      <c r="G55" s="160">
        <v>10</v>
      </c>
      <c r="H55" s="160">
        <v>6</v>
      </c>
      <c r="I55" s="163">
        <v>3.8</v>
      </c>
      <c r="J55" s="165">
        <v>100</v>
      </c>
      <c r="K55" s="165">
        <v>10</v>
      </c>
      <c r="L55" s="126">
        <v>2000</v>
      </c>
      <c r="M55" s="170">
        <v>0.65</v>
      </c>
      <c r="N55" s="170">
        <v>0.65</v>
      </c>
      <c r="O55" s="170">
        <v>0.000251</v>
      </c>
      <c r="P55" s="170">
        <v>1.6</v>
      </c>
      <c r="Q55" s="170">
        <v>0.6</v>
      </c>
      <c r="R55" s="170">
        <v>0.885</v>
      </c>
      <c r="S55" s="18">
        <f>E55*Q55*(R55^K55)</f>
        <v>627.6135957016822</v>
      </c>
      <c r="T55" s="19">
        <f>(E55-S55)/(J55*K55)</f>
        <v>2.921405904298318</v>
      </c>
      <c r="U55" s="19">
        <f>((E55+S55)*(Rates!$E$5/1000))/(2*J55)</f>
        <v>0.12529899287105048</v>
      </c>
      <c r="V55" s="14">
        <f>(E55*(Rates!$E$6/1000))/J55</f>
        <v>0</v>
      </c>
      <c r="W55" s="19">
        <f>((E55+S55)*(Rates!$E$4/100))/(2*J55)</f>
        <v>1.7750690656732153</v>
      </c>
      <c r="X55" s="14">
        <f>((E55*N55)*(AA55^P55))/(J55*K55)</f>
        <v>0.7609808871823052</v>
      </c>
      <c r="Y55" s="20" t="str">
        <f>IF(F55="-","-",IF(I55="-",IF(F55=1,H55*Rates!$E$12*Rates!$E$7,IF(F55=2,H55*Rates!$E$13*Rates!$E$8,IF(F55=3,H55*Rates!$E$14*Rates!$E$9,"-"))),IF(F55=1,(E55/1000)*Rates!$E$12*Rates!$E$7,IF(F55=2,(E55/1000)*Rates!$E$13*Rates!$E$8,IF(F55=3,(E55/1000)*Rates!$E$14*Rates!$E$9,"-")))))</f>
        <v>-</v>
      </c>
      <c r="Z55" s="22" t="str">
        <f>IF(Y55="-","-",Y55*(Rates!$E$10/100))</f>
        <v>-</v>
      </c>
      <c r="AA55" s="19">
        <f t="shared" si="9"/>
        <v>0.5</v>
      </c>
      <c r="AB55" s="19"/>
      <c r="AC55" s="158"/>
    </row>
    <row r="56" spans="1:29" ht="15">
      <c r="A56" s="163">
        <v>44</v>
      </c>
      <c r="B56" s="178" t="s">
        <v>218</v>
      </c>
      <c r="C56" s="158">
        <v>10254.381300000001</v>
      </c>
      <c r="D56" s="158">
        <v>11124</v>
      </c>
      <c r="E56" s="10">
        <f t="shared" si="5"/>
        <v>10689.19065</v>
      </c>
      <c r="F56" s="160" t="s">
        <v>184</v>
      </c>
      <c r="G56" s="160">
        <v>14</v>
      </c>
      <c r="H56" s="160">
        <v>13</v>
      </c>
      <c r="I56" s="163">
        <v>4.5</v>
      </c>
      <c r="J56" s="127">
        <v>120</v>
      </c>
      <c r="K56" s="127">
        <v>12</v>
      </c>
      <c r="L56" s="127">
        <v>2500</v>
      </c>
      <c r="M56" s="171">
        <v>0.85</v>
      </c>
      <c r="N56" s="171">
        <v>0.65</v>
      </c>
      <c r="O56" s="171">
        <v>0.000393</v>
      </c>
      <c r="P56" s="171">
        <v>1.8</v>
      </c>
      <c r="Q56" s="171">
        <v>0.6</v>
      </c>
      <c r="R56" s="171">
        <v>0.885</v>
      </c>
      <c r="S56" s="18">
        <f t="shared" si="6"/>
        <v>1480.5235567337204</v>
      </c>
      <c r="T56" s="19">
        <f t="shared" si="7"/>
        <v>6.394907703657139</v>
      </c>
      <c r="U56" s="19">
        <f>((E56+S56)*(Rates!$E$5/1000))/(2*J56)</f>
        <v>0.304242855168343</v>
      </c>
      <c r="V56" s="14">
        <f>(E56*(Rates!$E$6/1000))/J56</f>
        <v>0</v>
      </c>
      <c r="W56" s="19">
        <f>((E56+S56)*(Rates!$E$4/100))/(2*J56)</f>
        <v>4.310107114884859</v>
      </c>
      <c r="X56" s="14">
        <f t="shared" si="8"/>
        <v>1.787541601050768</v>
      </c>
      <c r="Y56" s="20" t="str">
        <f>IF(F56="-","-",IF(I56="-",IF(F56=1,H56*Rates!$E$12*Rates!$E$7,IF(F56=2,H56*Rates!$E$13*Rates!$E$8,IF(F56=3,H56*Rates!$E$14*Rates!$E$9,"-"))),IF(F56=1,(E56/1000)*Rates!$E$12*Rates!$E$7,IF(F56=2,(E56/1000)*Rates!$E$13*Rates!$E$8,IF(F56=3,(E56/1000)*Rates!$E$14*Rates!$E$9,"-")))))</f>
        <v>-</v>
      </c>
      <c r="Z56" s="22" t="str">
        <f>IF(Y56="-","-",Y56*(Rates!$E$10/100))</f>
        <v>-</v>
      </c>
      <c r="AA56" s="19">
        <f t="shared" si="9"/>
        <v>0.576</v>
      </c>
      <c r="AB56" s="19"/>
      <c r="AC56" s="158"/>
    </row>
    <row r="57" spans="1:29" ht="15">
      <c r="A57" s="163">
        <v>45</v>
      </c>
      <c r="B57" s="173" t="s">
        <v>219</v>
      </c>
      <c r="C57" s="158">
        <v>11381.464979999999</v>
      </c>
      <c r="D57" s="158">
        <v>12514.5</v>
      </c>
      <c r="E57" s="10">
        <f t="shared" si="5"/>
        <v>11947.982489999999</v>
      </c>
      <c r="F57" s="160" t="s">
        <v>184</v>
      </c>
      <c r="G57" s="160">
        <v>14</v>
      </c>
      <c r="H57" s="160">
        <v>14</v>
      </c>
      <c r="I57" s="163">
        <v>4.5</v>
      </c>
      <c r="J57" s="165">
        <v>120</v>
      </c>
      <c r="K57" s="165">
        <v>12</v>
      </c>
      <c r="L57" s="126">
        <v>2500</v>
      </c>
      <c r="M57" s="170">
        <v>0.85</v>
      </c>
      <c r="N57" s="170">
        <v>0.65</v>
      </c>
      <c r="O57" s="170">
        <v>0.000393</v>
      </c>
      <c r="P57" s="170">
        <v>1.8</v>
      </c>
      <c r="Q57" s="170">
        <v>0.6</v>
      </c>
      <c r="R57" s="170">
        <v>0.885</v>
      </c>
      <c r="S57" s="18">
        <f t="shared" si="6"/>
        <v>1654.8745467353986</v>
      </c>
      <c r="T57" s="19">
        <f t="shared" si="7"/>
        <v>7.147991627267084</v>
      </c>
      <c r="U57" s="19">
        <f>((E57+S57)*(Rates!$E$5/1000))/(2*J57)</f>
        <v>0.3400714259183849</v>
      </c>
      <c r="V57" s="14">
        <f>(E57*(Rates!$E$6/1000))/J57</f>
        <v>0</v>
      </c>
      <c r="W57" s="19">
        <f>((E57+S57)*(Rates!$E$4/100))/(2*J57)</f>
        <v>4.817678533843787</v>
      </c>
      <c r="X57" s="14">
        <f t="shared" si="8"/>
        <v>1.9980479765791381</v>
      </c>
      <c r="Y57" s="20" t="str">
        <f>IF(F57="-","-",IF(I57="-",IF(F57=1,H57*Rates!$E$12*Rates!$E$7,IF(F57=2,H57*Rates!$E$13*Rates!$E$8,IF(F57=3,H57*Rates!$E$14*Rates!$E$9,"-"))),IF(F57=1,(E57/1000)*Rates!$E$12*Rates!$E$7,IF(F57=2,(E57/1000)*Rates!$E$13*Rates!$E$8,IF(F57=3,(E57/1000)*Rates!$E$14*Rates!$E$9,"-")))))</f>
        <v>-</v>
      </c>
      <c r="Z57" s="22" t="str">
        <f>IF(Y57="-","-",Y57*(Rates!$E$10/100))</f>
        <v>-</v>
      </c>
      <c r="AA57" s="19">
        <f t="shared" si="9"/>
        <v>0.576</v>
      </c>
      <c r="AB57" s="19"/>
      <c r="AC57" s="158"/>
    </row>
    <row r="58" spans="1:29" ht="15">
      <c r="A58" s="163">
        <v>46</v>
      </c>
      <c r="B58" s="173" t="s">
        <v>220</v>
      </c>
      <c r="C58" s="158">
        <v>13319.821979999999</v>
      </c>
      <c r="D58" s="158">
        <v>15759</v>
      </c>
      <c r="E58" s="10">
        <f t="shared" si="5"/>
        <v>14539.41099</v>
      </c>
      <c r="F58" s="160" t="s">
        <v>184</v>
      </c>
      <c r="G58" s="160">
        <v>15</v>
      </c>
      <c r="H58" s="160">
        <v>16</v>
      </c>
      <c r="I58" s="163">
        <v>5</v>
      </c>
      <c r="J58" s="165">
        <v>120</v>
      </c>
      <c r="K58" s="165">
        <v>12</v>
      </c>
      <c r="L58" s="126">
        <v>2500</v>
      </c>
      <c r="M58" s="170">
        <v>0.85</v>
      </c>
      <c r="N58" s="170">
        <v>0.65</v>
      </c>
      <c r="O58" s="170">
        <v>0.000393</v>
      </c>
      <c r="P58" s="170">
        <v>1.8</v>
      </c>
      <c r="Q58" s="170">
        <v>0.6</v>
      </c>
      <c r="R58" s="170">
        <v>0.885</v>
      </c>
      <c r="S58" s="18">
        <f t="shared" si="6"/>
        <v>2013.8045223964775</v>
      </c>
      <c r="T58" s="19">
        <f t="shared" si="7"/>
        <v>8.698337824724668</v>
      </c>
      <c r="U58" s="19">
        <f>((E58+S58)*(Rates!$E$5/1000))/(2*J58)</f>
        <v>0.41383038780991194</v>
      </c>
      <c r="V58" s="14">
        <f>(E58*(Rates!$E$6/1000))/J58</f>
        <v>0</v>
      </c>
      <c r="W58" s="19">
        <f>((E58+S58)*(Rates!$E$4/100))/(2*J58)</f>
        <v>5.862597160640419</v>
      </c>
      <c r="X58" s="14">
        <f t="shared" si="8"/>
        <v>2.4314097157018835</v>
      </c>
      <c r="Y58" s="20" t="str">
        <f>IF(F58="-","-",IF(I58="-",IF(F58=1,H58*Rates!$E$12*Rates!$E$7,IF(F58=2,H58*Rates!$E$13*Rates!$E$8,IF(F58=3,H58*Rates!$E$14*Rates!$E$9,"-"))),IF(F58=1,(E58/1000)*Rates!$E$12*Rates!$E$7,IF(F58=2,(E58/1000)*Rates!$E$13*Rates!$E$8,IF(F58=3,(E58/1000)*Rates!$E$14*Rates!$E$9,"-")))))</f>
        <v>-</v>
      </c>
      <c r="Z58" s="22" t="str">
        <f>IF(Y58="-","-",Y58*(Rates!$E$10/100))</f>
        <v>-</v>
      </c>
      <c r="AA58" s="19">
        <f t="shared" si="9"/>
        <v>0.576</v>
      </c>
      <c r="AB58" s="19"/>
      <c r="AC58" s="158"/>
    </row>
    <row r="59" spans="1:29" ht="15">
      <c r="A59" s="163">
        <v>47</v>
      </c>
      <c r="B59" s="173" t="s">
        <v>221</v>
      </c>
      <c r="C59" s="158">
        <v>1996.14</v>
      </c>
      <c r="D59" s="158">
        <v>1957</v>
      </c>
      <c r="E59" s="10">
        <f t="shared" si="5"/>
        <v>1976.5700000000002</v>
      </c>
      <c r="F59" s="160" t="s">
        <v>184</v>
      </c>
      <c r="G59" s="160">
        <v>11</v>
      </c>
      <c r="H59" s="160">
        <v>12</v>
      </c>
      <c r="I59" s="163">
        <v>5</v>
      </c>
      <c r="J59" s="165">
        <v>80</v>
      </c>
      <c r="K59" s="165">
        <v>10</v>
      </c>
      <c r="L59" s="126">
        <v>1000</v>
      </c>
      <c r="M59" s="170">
        <v>0.9</v>
      </c>
      <c r="N59" s="170">
        <v>0.7</v>
      </c>
      <c r="O59" s="170">
        <v>0.000251</v>
      </c>
      <c r="P59" s="170">
        <v>1.8</v>
      </c>
      <c r="Q59" s="170">
        <v>0.6</v>
      </c>
      <c r="R59" s="170">
        <v>0.885</v>
      </c>
      <c r="S59" s="18">
        <f t="shared" si="6"/>
        <v>349.53941640953906</v>
      </c>
      <c r="T59" s="19">
        <f t="shared" si="7"/>
        <v>2.033788229488076</v>
      </c>
      <c r="U59" s="19">
        <f>((E59+S59)*(Rates!$E$5/1000))/(2*J59)</f>
        <v>0.08722910311535773</v>
      </c>
      <c r="V59" s="14">
        <f>(E59*(Rates!$E$6/1000))/J59</f>
        <v>0</v>
      </c>
      <c r="W59" s="19">
        <f>((E59+S59)*(Rates!$E$4/100))/(2*J59)</f>
        <v>1.2357456274675678</v>
      </c>
      <c r="X59" s="14">
        <f t="shared" si="8"/>
        <v>1.1573966714605866</v>
      </c>
      <c r="Y59" s="20" t="str">
        <f>IF(F59="-","-",IF(I59="-",IF(F59=1,H59*Rates!$E$12*Rates!$E$7,IF(F59=2,H59*Rates!$E$13*Rates!$E$8,IF(F59=3,H59*Rates!$E$14*Rates!$E$9,"-"))),IF(F59=1,(E59/1000)*Rates!$E$12*Rates!$E$7,IF(F59=2,(E59/1000)*Rates!$E$13*Rates!$E$8,IF(F59=3,(E59/1000)*Rates!$E$14*Rates!$E$9,"-")))))</f>
        <v>-</v>
      </c>
      <c r="Z59" s="22" t="str">
        <f>IF(Y59="-","-",Y59*(Rates!$E$10/100))</f>
        <v>-</v>
      </c>
      <c r="AA59" s="19">
        <f t="shared" si="9"/>
        <v>0.8</v>
      </c>
      <c r="AB59" s="19"/>
      <c r="AC59" s="158"/>
    </row>
    <row r="60" spans="1:29" ht="15">
      <c r="A60" s="163">
        <v>48</v>
      </c>
      <c r="B60" s="173" t="s">
        <v>222</v>
      </c>
      <c r="C60" s="158">
        <v>2862.885</v>
      </c>
      <c r="D60" s="158">
        <v>2806.75</v>
      </c>
      <c r="E60" s="10">
        <f t="shared" si="5"/>
        <v>2834.8175</v>
      </c>
      <c r="F60" s="160" t="s">
        <v>184</v>
      </c>
      <c r="G60" s="160">
        <v>11</v>
      </c>
      <c r="H60" s="160">
        <v>16</v>
      </c>
      <c r="I60" s="163">
        <v>5</v>
      </c>
      <c r="J60" s="165">
        <v>90</v>
      </c>
      <c r="K60" s="165">
        <v>10</v>
      </c>
      <c r="L60" s="126">
        <v>1000</v>
      </c>
      <c r="M60" s="170">
        <v>0.9</v>
      </c>
      <c r="N60" s="170">
        <v>0.7</v>
      </c>
      <c r="O60" s="170">
        <v>0.000251</v>
      </c>
      <c r="P60" s="170">
        <v>1.8</v>
      </c>
      <c r="Q60" s="170">
        <v>0.6</v>
      </c>
      <c r="R60" s="170">
        <v>0.885</v>
      </c>
      <c r="S60" s="18">
        <f t="shared" si="6"/>
        <v>501.3131103768389</v>
      </c>
      <c r="T60" s="19">
        <f t="shared" si="7"/>
        <v>2.592782655136846</v>
      </c>
      <c r="U60" s="19">
        <f>((E60+S60)*(Rates!$E$5/1000))/(2*J60)</f>
        <v>0.11120435367922797</v>
      </c>
      <c r="V60" s="14">
        <f>(E60*(Rates!$E$6/1000))/J60</f>
        <v>0</v>
      </c>
      <c r="W60" s="19">
        <f>((E60+S60)*(Rates!$E$4/100))/(2*J60)</f>
        <v>1.5753950104557295</v>
      </c>
      <c r="X60" s="14">
        <f t="shared" si="8"/>
        <v>1.8239677393665394</v>
      </c>
      <c r="Y60" s="20" t="str">
        <f>IF(F60="-","-",IF(I60="-",IF(F60=1,H60*Rates!$E$12*Rates!$E$7,IF(F60=2,H60*Rates!$E$13*Rates!$E$8,IF(F60=3,H60*Rates!$E$14*Rates!$E$9,"-"))),IF(F60=1,(E60/1000)*Rates!$E$12*Rates!$E$7,IF(F60=2,(E60/1000)*Rates!$E$13*Rates!$E$8,IF(F60=3,(E60/1000)*Rates!$E$14*Rates!$E$9,"-")))))</f>
        <v>-</v>
      </c>
      <c r="Z60" s="22" t="str">
        <f>IF(Y60="-","-",Y60*(Rates!$E$10/100))</f>
        <v>-</v>
      </c>
      <c r="AA60" s="19">
        <f t="shared" si="9"/>
        <v>0.9</v>
      </c>
      <c r="AB60" s="19"/>
      <c r="AC60" s="158"/>
    </row>
    <row r="61" spans="1:29" ht="15">
      <c r="A61" s="163">
        <v>49</v>
      </c>
      <c r="B61" s="173" t="s">
        <v>223</v>
      </c>
      <c r="C61" s="158">
        <v>9250.533</v>
      </c>
      <c r="D61" s="158">
        <v>9069.15</v>
      </c>
      <c r="E61" s="10">
        <f t="shared" si="5"/>
        <v>9159.841499999999</v>
      </c>
      <c r="F61" s="160" t="s">
        <v>184</v>
      </c>
      <c r="G61" s="160">
        <v>12</v>
      </c>
      <c r="H61" s="160">
        <v>16</v>
      </c>
      <c r="I61" s="163">
        <v>4.5</v>
      </c>
      <c r="J61" s="127">
        <v>100</v>
      </c>
      <c r="K61" s="127">
        <v>12</v>
      </c>
      <c r="L61" s="126">
        <v>1440</v>
      </c>
      <c r="M61" s="171">
        <v>0.75</v>
      </c>
      <c r="N61" s="171">
        <v>0.8</v>
      </c>
      <c r="O61" s="171">
        <v>0.000631</v>
      </c>
      <c r="P61" s="171">
        <v>1.6</v>
      </c>
      <c r="Q61" s="171">
        <v>0.6</v>
      </c>
      <c r="R61" s="171">
        <v>0.885</v>
      </c>
      <c r="S61" s="18">
        <f t="shared" si="6"/>
        <v>1268.6985910104554</v>
      </c>
      <c r="T61" s="19">
        <f t="shared" si="7"/>
        <v>6.575952424157952</v>
      </c>
      <c r="U61" s="19">
        <f>((E61+S61)*(Rates!$E$5/1000))/(2*J61)</f>
        <v>0.3128562027303136</v>
      </c>
      <c r="V61" s="14">
        <f>(E61*(Rates!$E$6/1000))/J61</f>
        <v>0</v>
      </c>
      <c r="W61" s="19">
        <f>((E61+S61)*(Rates!$E$4/100))/(2*J61)</f>
        <v>4.432129538679444</v>
      </c>
      <c r="X61" s="14">
        <f t="shared" si="8"/>
        <v>4.561489778880494</v>
      </c>
      <c r="Y61" s="20" t="str">
        <f>IF(F61="-","-",IF(I61="-",IF(F61=1,H61*Rates!$E$12*Rates!$E$7,IF(F61=2,H61*Rates!$E$13*Rates!$E$8,IF(F61=3,H61*Rates!$E$14*Rates!$E$9,"-"))),IF(F61=1,(E61/1000)*Rates!$E$12*Rates!$E$7,IF(F61=2,(E61/1000)*Rates!$E$13*Rates!$E$8,IF(F61=3,(E61/1000)*Rates!$E$14*Rates!$E$9,"-")))))</f>
        <v>-</v>
      </c>
      <c r="Z61" s="22" t="str">
        <f>IF(Y61="-","-",Y61*(Rates!$E$10/100))</f>
        <v>-</v>
      </c>
      <c r="AA61" s="19">
        <f t="shared" si="9"/>
        <v>0.8333333333333334</v>
      </c>
      <c r="AB61" s="19"/>
      <c r="AC61" s="158"/>
    </row>
    <row r="62" spans="1:29" ht="15">
      <c r="A62" s="163">
        <v>50</v>
      </c>
      <c r="B62" s="173" t="s">
        <v>224</v>
      </c>
      <c r="C62" s="158">
        <v>1397.2980000000002</v>
      </c>
      <c r="D62" s="158">
        <v>1369.9</v>
      </c>
      <c r="E62" s="10">
        <f aca="true" t="shared" si="10" ref="E62:E94">IF(C62=0,D62,IF(D62=0,C62,AVERAGE(C62,D62)))</f>
        <v>1383.5990000000002</v>
      </c>
      <c r="F62" s="160" t="s">
        <v>184</v>
      </c>
      <c r="G62" s="160">
        <v>11</v>
      </c>
      <c r="H62" s="160">
        <v>6</v>
      </c>
      <c r="I62" s="163">
        <v>3.5</v>
      </c>
      <c r="J62" s="165">
        <v>50</v>
      </c>
      <c r="K62" s="165">
        <v>10</v>
      </c>
      <c r="L62" s="126">
        <v>2000</v>
      </c>
      <c r="M62" s="170">
        <v>0.67</v>
      </c>
      <c r="N62" s="170">
        <v>0.8</v>
      </c>
      <c r="O62" s="170">
        <v>0.00251</v>
      </c>
      <c r="P62" s="170">
        <v>1.3</v>
      </c>
      <c r="Q62" s="170">
        <v>0.6</v>
      </c>
      <c r="R62" s="170">
        <v>0.885</v>
      </c>
      <c r="S62" s="18">
        <f t="shared" si="6"/>
        <v>244.67759148667736</v>
      </c>
      <c r="T62" s="19">
        <f t="shared" si="7"/>
        <v>2.2778428170266456</v>
      </c>
      <c r="U62" s="19">
        <f>((E62+S62)*(Rates!$E$5/1000))/(2*J62)</f>
        <v>0.09769659548920066</v>
      </c>
      <c r="V62" s="14">
        <f>(E62*(Rates!$E$6/1000))/J62</f>
        <v>0</v>
      </c>
      <c r="W62" s="19">
        <f>((E62+S62)*(Rates!$E$4/100))/(2*J62)</f>
        <v>1.384035102763676</v>
      </c>
      <c r="X62" s="14">
        <f t="shared" si="8"/>
        <v>0.36513396516749314</v>
      </c>
      <c r="Y62" s="20" t="str">
        <f>IF(F62="-","-",IF(I62="-",IF(F62=1,H62*Rates!$E$12*Rates!$E$7,IF(F62=2,H62*Rates!$E$13*Rates!$E$8,IF(F62=3,H62*Rates!$E$14*Rates!$E$9,"-"))),IF(F62=1,(E62/1000)*Rates!$E$12*Rates!$E$7,IF(F62=2,(E62/1000)*Rates!$E$13*Rates!$E$8,IF(F62=3,(E62/1000)*Rates!$E$14*Rates!$E$9,"-")))))</f>
        <v>-</v>
      </c>
      <c r="Z62" s="22" t="str">
        <f>IF(Y62="-","-",Y62*(Rates!$E$10/100))</f>
        <v>-</v>
      </c>
      <c r="AA62" s="19">
        <f t="shared" si="9"/>
        <v>0.25</v>
      </c>
      <c r="AB62" s="19"/>
      <c r="AC62" s="158"/>
    </row>
    <row r="63" spans="1:29" ht="15">
      <c r="A63" s="163">
        <v>51</v>
      </c>
      <c r="B63" s="178" t="s">
        <v>225</v>
      </c>
      <c r="C63" s="158">
        <v>11346.48</v>
      </c>
      <c r="D63" s="158">
        <v>20089.944</v>
      </c>
      <c r="E63" s="10">
        <f t="shared" si="10"/>
        <v>15718.212</v>
      </c>
      <c r="F63" s="160" t="s">
        <v>184</v>
      </c>
      <c r="G63" s="160">
        <v>10</v>
      </c>
      <c r="H63" s="160">
        <v>7</v>
      </c>
      <c r="I63" s="163">
        <v>4.3</v>
      </c>
      <c r="J63" s="165">
        <v>100</v>
      </c>
      <c r="K63" s="165">
        <v>10</v>
      </c>
      <c r="L63" s="126">
        <v>2000</v>
      </c>
      <c r="M63" s="170">
        <v>0.77</v>
      </c>
      <c r="N63" s="170">
        <v>1</v>
      </c>
      <c r="O63" s="170">
        <v>0.00251</v>
      </c>
      <c r="P63" s="170">
        <v>1.3</v>
      </c>
      <c r="Q63" s="170">
        <v>0.56</v>
      </c>
      <c r="R63" s="170">
        <v>0.885</v>
      </c>
      <c r="S63" s="18">
        <f t="shared" si="6"/>
        <v>2594.3219851473273</v>
      </c>
      <c r="T63" s="19">
        <f t="shared" si="7"/>
        <v>13.123890014852671</v>
      </c>
      <c r="U63" s="19">
        <f>((E63+S63)*(Rates!$E$5/1000))/(2*J63)</f>
        <v>0.5493760195544197</v>
      </c>
      <c r="V63" s="14">
        <f>(E63*(Rates!$E$6/1000))/J63</f>
        <v>0</v>
      </c>
      <c r="W63" s="19">
        <f>((E63+S63)*(Rates!$E$4/100))/(2*J63)</f>
        <v>7.782826943687614</v>
      </c>
      <c r="X63" s="14">
        <f t="shared" si="8"/>
        <v>6.383577681717669</v>
      </c>
      <c r="Y63" s="20" t="str">
        <f>IF(F63="-","-",IF(I63="-",IF(F63=1,H63*Rates!$E$12*Rates!$E$7,IF(F63=2,H63*Rates!$E$13*Rates!$E$8,IF(F63=3,H63*Rates!$E$14*Rates!$E$9,"-"))),IF(F63=1,(E63/1000)*Rates!$E$12*Rates!$E$7,IF(F63=2,(E63/1000)*Rates!$E$13*Rates!$E$8,IF(F63=3,(E63/1000)*Rates!$E$14*Rates!$E$9,"-")))))</f>
        <v>-</v>
      </c>
      <c r="Z63" s="22" t="str">
        <f>IF(Y63="-","-",Y63*(Rates!$E$10/100))</f>
        <v>-</v>
      </c>
      <c r="AA63" s="19">
        <f t="shared" si="9"/>
        <v>0.5</v>
      </c>
      <c r="AB63" s="19"/>
      <c r="AC63" s="158"/>
    </row>
    <row r="64" spans="1:29" ht="15">
      <c r="A64" s="163">
        <v>52</v>
      </c>
      <c r="B64" s="178" t="s">
        <v>516</v>
      </c>
      <c r="C64" s="158">
        <v>5253</v>
      </c>
      <c r="D64" s="158">
        <v>5150</v>
      </c>
      <c r="E64" s="10">
        <f t="shared" si="10"/>
        <v>5201.5</v>
      </c>
      <c r="F64" s="160" t="s">
        <v>184</v>
      </c>
      <c r="G64" s="160">
        <v>10</v>
      </c>
      <c r="H64" s="160">
        <v>5</v>
      </c>
      <c r="I64" s="163">
        <v>4.2</v>
      </c>
      <c r="J64" s="165">
        <v>50</v>
      </c>
      <c r="K64" s="165">
        <v>10</v>
      </c>
      <c r="L64" s="126">
        <v>1000</v>
      </c>
      <c r="M64" s="170">
        <v>0.75</v>
      </c>
      <c r="N64" s="170">
        <v>2</v>
      </c>
      <c r="O64" s="170">
        <v>0.00393</v>
      </c>
      <c r="P64" s="170">
        <v>1.3</v>
      </c>
      <c r="Q64" s="170">
        <v>0.6</v>
      </c>
      <c r="R64" s="170">
        <v>0.885</v>
      </c>
      <c r="S64" s="18">
        <f>E64*Q64*(R64^K64)</f>
        <v>919.840569498787</v>
      </c>
      <c r="T64" s="19">
        <f>(E64-S64)/(J64*K64)</f>
        <v>8.563318861002426</v>
      </c>
      <c r="U64" s="19">
        <f>((E64+S64)*(Rates!$E$5/1000))/(2*J64)</f>
        <v>0.3672804341699272</v>
      </c>
      <c r="V64" s="14">
        <f>(E64*(Rates!$E$6/1000))/J64</f>
        <v>0</v>
      </c>
      <c r="W64" s="19">
        <f>((E64+S64)*(Rates!$E$4/100))/(2*J64)</f>
        <v>5.203139484073969</v>
      </c>
      <c r="X64" s="14">
        <f>((E64*N64)*(AA64^P64))/(J64*K64)</f>
        <v>8.449861679293917</v>
      </c>
      <c r="Y64" s="20" t="str">
        <f>IF(F64="-","-",IF(I64="-",IF(F64=1,H64*Rates!$E$12*Rates!$E$7,IF(F64=2,H64*Rates!$E$13*Rates!$E$8,IF(F64=3,H64*Rates!$E$14*Rates!$E$9,"-"))),IF(F64=1,(E64/1000)*Rates!$E$12*Rates!$E$7,IF(F64=2,(E64/1000)*Rates!$E$13*Rates!$E$8,IF(F64=3,(E64/1000)*Rates!$E$14*Rates!$E$9,"-")))))</f>
        <v>-</v>
      </c>
      <c r="Z64" s="22" t="str">
        <f>IF(Y64="-","-",Y64*(Rates!$E$10/100))</f>
        <v>-</v>
      </c>
      <c r="AA64" s="19">
        <f t="shared" si="9"/>
        <v>0.5</v>
      </c>
      <c r="AB64" s="19"/>
      <c r="AC64" s="158"/>
    </row>
    <row r="65" spans="1:29" ht="15">
      <c r="A65" s="163">
        <v>53</v>
      </c>
      <c r="B65" s="173" t="s">
        <v>226</v>
      </c>
      <c r="C65" s="158">
        <v>4249.677000000001</v>
      </c>
      <c r="D65" s="158">
        <v>4166.35</v>
      </c>
      <c r="E65" s="10">
        <f t="shared" si="10"/>
        <v>4208.013500000001</v>
      </c>
      <c r="F65" s="160" t="s">
        <v>184</v>
      </c>
      <c r="G65" s="160">
        <v>10</v>
      </c>
      <c r="H65" s="160">
        <v>5</v>
      </c>
      <c r="I65" s="163">
        <v>4.2</v>
      </c>
      <c r="J65" s="165">
        <v>50</v>
      </c>
      <c r="K65" s="165">
        <v>10</v>
      </c>
      <c r="L65" s="126">
        <v>1000</v>
      </c>
      <c r="M65" s="170">
        <v>0.75</v>
      </c>
      <c r="N65" s="170">
        <v>2</v>
      </c>
      <c r="O65" s="170">
        <v>0.00393</v>
      </c>
      <c r="P65" s="170">
        <v>1.3</v>
      </c>
      <c r="Q65" s="170">
        <v>0.6</v>
      </c>
      <c r="R65" s="170">
        <v>0.885</v>
      </c>
      <c r="S65" s="18">
        <f t="shared" si="6"/>
        <v>744.1510207245188</v>
      </c>
      <c r="T65" s="19">
        <f t="shared" si="7"/>
        <v>6.927724958550964</v>
      </c>
      <c r="U65" s="19">
        <f>((E65+S65)*(Rates!$E$5/1000))/(2*J65)</f>
        <v>0.29712987124347123</v>
      </c>
      <c r="V65" s="14">
        <f>(E65*(Rates!$E$6/1000))/J65</f>
        <v>0</v>
      </c>
      <c r="W65" s="19">
        <f>((E65+S65)*(Rates!$E$4/100))/(2*J65)</f>
        <v>4.209339842615842</v>
      </c>
      <c r="X65" s="14">
        <f t="shared" si="8"/>
        <v>6.83593809854878</v>
      </c>
      <c r="Y65" s="20" t="str">
        <f>IF(F65="-","-",IF(I65="-",IF(F65=1,H65*Rates!$E$12*Rates!$E$7,IF(F65=2,H65*Rates!$E$13*Rates!$E$8,IF(F65=3,H65*Rates!$E$14*Rates!$E$9,"-"))),IF(F65=1,(E65/1000)*Rates!$E$12*Rates!$E$7,IF(F65=2,(E65/1000)*Rates!$E$13*Rates!$E$8,IF(F65=3,(E65/1000)*Rates!$E$14*Rates!$E$9,"-")))))</f>
        <v>-</v>
      </c>
      <c r="Z65" s="22" t="str">
        <f>IF(Y65="-","-",Y65*(Rates!$E$10/100))</f>
        <v>-</v>
      </c>
      <c r="AA65" s="19">
        <f t="shared" si="9"/>
        <v>0.5</v>
      </c>
      <c r="AB65" s="19"/>
      <c r="AC65" s="158"/>
    </row>
    <row r="66" spans="1:29" ht="15">
      <c r="A66" s="163">
        <v>54</v>
      </c>
      <c r="B66" s="178" t="s">
        <v>364</v>
      </c>
      <c r="C66" s="158">
        <v>12292.02</v>
      </c>
      <c r="D66" s="158">
        <v>13905</v>
      </c>
      <c r="E66" s="10">
        <f t="shared" si="10"/>
        <v>13098.51</v>
      </c>
      <c r="F66" s="160" t="s">
        <v>184</v>
      </c>
      <c r="G66" s="160">
        <v>12</v>
      </c>
      <c r="H66" s="160">
        <v>12</v>
      </c>
      <c r="I66" s="163">
        <v>4</v>
      </c>
      <c r="J66" s="127">
        <v>100</v>
      </c>
      <c r="K66" s="127">
        <v>13</v>
      </c>
      <c r="L66" s="127">
        <v>1200</v>
      </c>
      <c r="M66" s="172">
        <v>0.8</v>
      </c>
      <c r="N66" s="171">
        <v>0.8</v>
      </c>
      <c r="O66" s="172">
        <v>6.3E-05</v>
      </c>
      <c r="P66" s="172">
        <v>2.1</v>
      </c>
      <c r="Q66" s="171">
        <v>0.6</v>
      </c>
      <c r="R66" s="171">
        <v>0.885</v>
      </c>
      <c r="S66" s="18">
        <f t="shared" si="6"/>
        <v>1605.593737127731</v>
      </c>
      <c r="T66" s="19">
        <f t="shared" si="7"/>
        <v>8.840704817594053</v>
      </c>
      <c r="U66" s="19">
        <f>((E66+S66)*(Rates!$E$5/1000))/(2*J66)</f>
        <v>0.44112311211383193</v>
      </c>
      <c r="V66" s="14">
        <f>(E66*(Rates!$E$6/1000))/J66</f>
        <v>0</v>
      </c>
      <c r="W66" s="19">
        <f>((E66+S66)*(Rates!$E$4/100))/(2*J66)</f>
        <v>6.249244088279286</v>
      </c>
      <c r="X66" s="14">
        <f t="shared" si="8"/>
        <v>9.536059536198204</v>
      </c>
      <c r="Y66" s="20" t="str">
        <f>IF(F66="-","-",IF(I66="-",IF(F66=1,H66*Rates!$E$12*Rates!$E$7,IF(F66=2,H66*Rates!$E$13*Rates!$E$8,IF(F66=3,H66*Rates!$E$14*Rates!$E$9,"-"))),IF(F66=1,(E66/1000)*Rates!$E$12*Rates!$E$7,IF(F66=2,(E66/1000)*Rates!$E$13*Rates!$E$8,IF(F66=3,(E66/1000)*Rates!$E$14*Rates!$E$9,"-")))))</f>
        <v>-</v>
      </c>
      <c r="Z66" s="22" t="str">
        <f>IF(Y66="-","-",Y66*(Rates!$E$10/100))</f>
        <v>-</v>
      </c>
      <c r="AA66" s="19">
        <f t="shared" si="9"/>
        <v>1.0833333333333333</v>
      </c>
      <c r="AB66" s="19"/>
      <c r="AC66" s="158"/>
    </row>
    <row r="67" spans="1:29" ht="15">
      <c r="A67" s="163">
        <v>55</v>
      </c>
      <c r="B67" s="178" t="s">
        <v>363</v>
      </c>
      <c r="C67" s="158">
        <v>14655.87</v>
      </c>
      <c r="D67" s="158">
        <v>24102</v>
      </c>
      <c r="E67" s="10">
        <f t="shared" si="10"/>
        <v>19378.935</v>
      </c>
      <c r="F67" s="160" t="s">
        <v>184</v>
      </c>
      <c r="G67" s="160">
        <v>13</v>
      </c>
      <c r="H67" s="160">
        <v>16</v>
      </c>
      <c r="I67" s="163">
        <v>4.5</v>
      </c>
      <c r="J67" s="127">
        <v>75</v>
      </c>
      <c r="K67" s="127">
        <v>13</v>
      </c>
      <c r="L67" s="127">
        <v>1200</v>
      </c>
      <c r="M67" s="171">
        <v>0.8</v>
      </c>
      <c r="N67" s="171">
        <v>0.8</v>
      </c>
      <c r="O67" s="171">
        <v>6.3E-05</v>
      </c>
      <c r="P67" s="171">
        <v>2.1</v>
      </c>
      <c r="Q67" s="171">
        <v>0.6</v>
      </c>
      <c r="R67" s="171">
        <v>0.885</v>
      </c>
      <c r="S67" s="18">
        <f t="shared" si="6"/>
        <v>2375.437867986923</v>
      </c>
      <c r="T67" s="19">
        <f t="shared" si="7"/>
        <v>17.439484237962134</v>
      </c>
      <c r="U67" s="19">
        <f>((E67+S67)*(Rates!$E$5/1000))/(2*J67)</f>
        <v>0.870174914719477</v>
      </c>
      <c r="V67" s="14">
        <f>(E67*(Rates!$E$6/1000))/J67</f>
        <v>0</v>
      </c>
      <c r="W67" s="19">
        <f>((E67+S67)*(Rates!$E$4/100))/(2*J67)</f>
        <v>12.327477958525924</v>
      </c>
      <c r="X67" s="14">
        <f t="shared" si="8"/>
        <v>10.281212926520562</v>
      </c>
      <c r="Y67" s="20" t="str">
        <f>IF(F67="-","-",IF(I67="-",IF(F67=1,H67*Rates!$E$12*Rates!$E$7,IF(F67=2,H67*Rates!$E$13*Rates!$E$8,IF(F67=3,H67*Rates!$E$14*Rates!$E$9,"-"))),IF(F67=1,(E67/1000)*Rates!$E$12*Rates!$E$7,IF(F67=2,(E67/1000)*Rates!$E$13*Rates!$E$8,IF(F67=3,(E67/1000)*Rates!$E$14*Rates!$E$9,"-")))))</f>
        <v>-</v>
      </c>
      <c r="Z67" s="22" t="str">
        <f>IF(Y67="-","-",Y67*(Rates!$E$10/100))</f>
        <v>-</v>
      </c>
      <c r="AA67" s="19">
        <f t="shared" si="9"/>
        <v>0.8125</v>
      </c>
      <c r="AB67" s="19"/>
      <c r="AC67" s="158"/>
    </row>
    <row r="68" spans="1:29" ht="15">
      <c r="A68" s="163">
        <v>56</v>
      </c>
      <c r="B68" s="178" t="s">
        <v>227</v>
      </c>
      <c r="C68" s="158">
        <v>2363.85</v>
      </c>
      <c r="D68" s="158">
        <v>1529.55</v>
      </c>
      <c r="E68" s="10">
        <f t="shared" si="10"/>
        <v>1946.6999999999998</v>
      </c>
      <c r="F68" s="160" t="s">
        <v>184</v>
      </c>
      <c r="G68" s="160">
        <v>10</v>
      </c>
      <c r="H68" s="160">
        <v>20</v>
      </c>
      <c r="I68" s="163">
        <v>4</v>
      </c>
      <c r="J68" s="165">
        <v>50</v>
      </c>
      <c r="K68" s="165">
        <v>15</v>
      </c>
      <c r="L68" s="126">
        <v>1200</v>
      </c>
      <c r="M68" s="170">
        <v>0.6</v>
      </c>
      <c r="N68" s="170">
        <v>0.7</v>
      </c>
      <c r="O68" s="170">
        <v>0.000251</v>
      </c>
      <c r="P68" s="170">
        <v>1.8</v>
      </c>
      <c r="Q68" s="170">
        <v>0.6</v>
      </c>
      <c r="R68" s="170">
        <v>0.885</v>
      </c>
      <c r="S68" s="18">
        <f>E68*Q68*(R68^K68)</f>
        <v>186.89571302193352</v>
      </c>
      <c r="T68" s="19">
        <f>(E68-S68)/(J68*K68)</f>
        <v>2.346405715970755</v>
      </c>
      <c r="U68" s="19">
        <f>((E68+S68)*(Rates!$E$5/1000))/(2*J68)</f>
        <v>0.12801574278131603</v>
      </c>
      <c r="V68" s="14">
        <f>(E68*(Rates!$E$6/1000))/J68</f>
        <v>0</v>
      </c>
      <c r="W68" s="19">
        <f>((E68+S68)*(Rates!$E$4/100))/(2*J68)</f>
        <v>1.8135563560686436</v>
      </c>
      <c r="X68" s="14">
        <f>((E68*N68)*(AA68^P68))/(J68*K68)</f>
        <v>0.7796861806030277</v>
      </c>
      <c r="Y68" s="20" t="str">
        <f>IF(F68="-","-",IF(I68="-",IF(F68=1,H68*Rates!$E$12*Rates!$E$7,IF(F68=2,H68*Rates!$E$13*Rates!$E$8,IF(F68=3,H68*Rates!$E$14*Rates!$E$9,"-"))),IF(F68=1,(E68/1000)*Rates!$E$12*Rates!$E$7,IF(F68=2,(E68/1000)*Rates!$E$13*Rates!$E$8,IF(F68=3,(E68/1000)*Rates!$E$14*Rates!$E$9,"-")))))</f>
        <v>-</v>
      </c>
      <c r="Z68" s="22" t="str">
        <f>IF(Y68="-","-",Y68*(Rates!$E$10/100))</f>
        <v>-</v>
      </c>
      <c r="AA68" s="19">
        <f t="shared" si="9"/>
        <v>0.625</v>
      </c>
      <c r="AB68" s="19"/>
      <c r="AC68" s="158"/>
    </row>
    <row r="69" spans="1:29" ht="15">
      <c r="A69" s="163">
        <v>57</v>
      </c>
      <c r="B69" s="173" t="s">
        <v>228</v>
      </c>
      <c r="C69" s="158">
        <v>27435.3684</v>
      </c>
      <c r="D69" s="158">
        <v>26897.42</v>
      </c>
      <c r="E69" s="10">
        <f t="shared" si="10"/>
        <v>27166.3942</v>
      </c>
      <c r="F69" s="160" t="s">
        <v>184</v>
      </c>
      <c r="G69" s="160">
        <v>12</v>
      </c>
      <c r="H69" s="160">
        <v>5</v>
      </c>
      <c r="I69" s="163">
        <v>2.5</v>
      </c>
      <c r="J69" s="165">
        <v>100</v>
      </c>
      <c r="K69" s="165">
        <v>10</v>
      </c>
      <c r="L69" s="126">
        <v>2000</v>
      </c>
      <c r="M69" s="170">
        <v>0.6</v>
      </c>
      <c r="N69" s="170">
        <v>0.8</v>
      </c>
      <c r="O69" s="170">
        <v>0.00159</v>
      </c>
      <c r="P69" s="170">
        <v>1.4</v>
      </c>
      <c r="Q69" s="170">
        <v>0.6</v>
      </c>
      <c r="R69" s="170">
        <v>0.885</v>
      </c>
      <c r="S69" s="18">
        <f t="shared" si="6"/>
        <v>4804.143326378264</v>
      </c>
      <c r="T69" s="19">
        <f t="shared" si="7"/>
        <v>22.362250873621736</v>
      </c>
      <c r="U69" s="19">
        <f>((E69+S69)*(Rates!$E$5/1000))/(2*J69)</f>
        <v>0.9591161257913479</v>
      </c>
      <c r="V69" s="14">
        <f>(E69*(Rates!$E$6/1000))/J69</f>
        <v>0</v>
      </c>
      <c r="W69" s="19">
        <f>((E69+S69)*(Rates!$E$4/100))/(2*J69)</f>
        <v>13.587478448710762</v>
      </c>
      <c r="X69" s="14">
        <f t="shared" si="8"/>
        <v>8.2353107482584</v>
      </c>
      <c r="Y69" s="20" t="str">
        <f>IF(F69="-","-",IF(I69="-",IF(F69=1,H69*Rates!$E$12*Rates!$E$7,IF(F69=2,H69*Rates!$E$13*Rates!$E$8,IF(F69=3,H69*Rates!$E$14*Rates!$E$9,"-"))),IF(F69=1,(E69/1000)*Rates!$E$12*Rates!$E$7,IF(F69=2,(E69/1000)*Rates!$E$13*Rates!$E$8,IF(F69=3,(E69/1000)*Rates!$E$14*Rates!$E$9,"-")))))</f>
        <v>-</v>
      </c>
      <c r="Z69" s="22" t="str">
        <f>IF(Y69="-","-",Y69*(Rates!$E$10/100))</f>
        <v>-</v>
      </c>
      <c r="AA69" s="19">
        <f t="shared" si="9"/>
        <v>0.5</v>
      </c>
      <c r="AB69" s="19"/>
      <c r="AC69" s="158"/>
    </row>
    <row r="70" spans="1:29" ht="15">
      <c r="A70" s="163">
        <v>57.1</v>
      </c>
      <c r="B70" s="173" t="s">
        <v>592</v>
      </c>
      <c r="C70" s="158">
        <v>58833.6</v>
      </c>
      <c r="D70" s="158">
        <v>58195</v>
      </c>
      <c r="E70" s="10">
        <f>IF(C70=0,D70,IF(D70=0,C70,AVERAGE(C70,D70)))</f>
        <v>58514.3</v>
      </c>
      <c r="F70" s="160" t="s">
        <v>184</v>
      </c>
      <c r="G70" s="160">
        <v>13</v>
      </c>
      <c r="H70" s="160">
        <v>10</v>
      </c>
      <c r="I70" s="163">
        <v>2.5</v>
      </c>
      <c r="J70" s="165">
        <v>100</v>
      </c>
      <c r="K70" s="165">
        <v>10</v>
      </c>
      <c r="L70" s="126">
        <v>2000</v>
      </c>
      <c r="M70" s="170">
        <v>0.6</v>
      </c>
      <c r="N70" s="170">
        <v>0.8</v>
      </c>
      <c r="O70" s="170">
        <v>0.00159</v>
      </c>
      <c r="P70" s="170">
        <v>1.4</v>
      </c>
      <c r="Q70" s="170">
        <v>0.6</v>
      </c>
      <c r="R70" s="170">
        <v>0.885</v>
      </c>
      <c r="S70" s="18">
        <f>E70*Q70*(R70^K70)</f>
        <v>10347.75104024279</v>
      </c>
      <c r="T70" s="19">
        <f>(E70-S70)/(J70*K70)</f>
        <v>48.166548959757215</v>
      </c>
      <c r="U70" s="19">
        <f>((E70+S70)*(Rates!$E$5/1000))/(2*J70)</f>
        <v>2.065861531207284</v>
      </c>
      <c r="V70" s="14">
        <f>(E70*(Rates!$E$6/1000))/J70</f>
        <v>0</v>
      </c>
      <c r="W70" s="19">
        <f>((E70+S70)*(Rates!$E$4/100))/(2*J70)</f>
        <v>29.26637169210319</v>
      </c>
      <c r="X70" s="14">
        <f>((E70*N70)*(AA70^P70))/(J70*K70)</f>
        <v>17.73821877755188</v>
      </c>
      <c r="Y70" s="20" t="str">
        <f>IF(F70="-","-",IF(I70="-",IF(F70=1,H70*Rates!$E$12*Rates!$E$7,IF(F70=2,H70*Rates!$E$13*Rates!$E$8,IF(F70=3,H70*Rates!$E$14*Rates!$E$9,"-"))),IF(F70=1,(E70/1000)*Rates!$E$12*Rates!$E$7,IF(F70=2,(E70/1000)*Rates!$E$13*Rates!$E$8,IF(F70=3,(E70/1000)*Rates!$E$14*Rates!$E$9,"-")))))</f>
        <v>-</v>
      </c>
      <c r="Z70" s="22" t="str">
        <f>IF(Y70="-","-",Y70*(Rates!$E$10/100))</f>
        <v>-</v>
      </c>
      <c r="AA70" s="19">
        <f>(K70*J70)/L70</f>
        <v>0.5</v>
      </c>
      <c r="AB70" s="19"/>
      <c r="AC70" s="158"/>
    </row>
    <row r="71" spans="1:29" ht="15">
      <c r="A71" s="163">
        <v>58</v>
      </c>
      <c r="B71" s="173" t="s">
        <v>229</v>
      </c>
      <c r="C71" s="158">
        <v>11078.051700000002</v>
      </c>
      <c r="D71" s="158">
        <v>10860.835000000001</v>
      </c>
      <c r="E71" s="10">
        <f t="shared" si="10"/>
        <v>10969.443350000001</v>
      </c>
      <c r="F71" s="160" t="s">
        <v>184</v>
      </c>
      <c r="G71" s="160">
        <v>12</v>
      </c>
      <c r="H71" s="160">
        <v>12</v>
      </c>
      <c r="I71" s="163">
        <v>5</v>
      </c>
      <c r="J71" s="165">
        <v>75</v>
      </c>
      <c r="K71" s="165">
        <v>12</v>
      </c>
      <c r="L71" s="126">
        <v>1440</v>
      </c>
      <c r="M71" s="170">
        <v>0.67</v>
      </c>
      <c r="N71" s="170">
        <v>0.8</v>
      </c>
      <c r="O71" s="170">
        <v>0.000631</v>
      </c>
      <c r="P71" s="170">
        <v>1.6</v>
      </c>
      <c r="Q71" s="170">
        <v>0.6</v>
      </c>
      <c r="R71" s="170">
        <v>0.885</v>
      </c>
      <c r="S71" s="18">
        <f t="shared" si="6"/>
        <v>1519.3404080533505</v>
      </c>
      <c r="T71" s="19">
        <f t="shared" si="7"/>
        <v>10.500114379940722</v>
      </c>
      <c r="U71" s="19">
        <f>((E71+S71)*(Rates!$E$5/1000))/(2*J71)</f>
        <v>0.49955135032213416</v>
      </c>
      <c r="V71" s="14">
        <f>(E71*(Rates!$E$6/1000))/J71</f>
        <v>0</v>
      </c>
      <c r="W71" s="19">
        <f>((E71+S71)*(Rates!$E$4/100))/(2*J71)</f>
        <v>7.0769774628969</v>
      </c>
      <c r="X71" s="14">
        <f t="shared" si="8"/>
        <v>4.596635797752966</v>
      </c>
      <c r="Y71" s="20" t="str">
        <f>IF(F71="-","-",IF(I71="-",IF(F71=1,H71*Rates!$E$12*Rates!$E$7,IF(F71=2,H71*Rates!$E$13*Rates!$E$8,IF(F71=3,H71*Rates!$E$14*Rates!$E$9,"-"))),IF(F71=1,(E71/1000)*Rates!$E$12*Rates!$E$7,IF(F71=2,(E71/1000)*Rates!$E$13*Rates!$E$8,IF(F71=3,(E71/1000)*Rates!$E$14*Rates!$E$9,"-")))))</f>
        <v>-</v>
      </c>
      <c r="Z71" s="22" t="str">
        <f>IF(Y71="-","-",Y71*(Rates!$E$10/100))</f>
        <v>-</v>
      </c>
      <c r="AA71" s="19">
        <f t="shared" si="9"/>
        <v>0.625</v>
      </c>
      <c r="AB71" s="19"/>
      <c r="AC71" s="158"/>
    </row>
    <row r="72" spans="1:29" ht="15">
      <c r="A72" s="163">
        <v>59</v>
      </c>
      <c r="B72" s="178" t="s">
        <v>230</v>
      </c>
      <c r="C72" s="158">
        <v>11346.48</v>
      </c>
      <c r="D72" s="158">
        <v>8899.2</v>
      </c>
      <c r="E72" s="10">
        <f t="shared" si="10"/>
        <v>10122.84</v>
      </c>
      <c r="F72" s="160" t="s">
        <v>184</v>
      </c>
      <c r="G72" s="160">
        <v>12</v>
      </c>
      <c r="H72" s="160">
        <v>14</v>
      </c>
      <c r="I72" s="163">
        <v>4.5</v>
      </c>
      <c r="J72" s="127">
        <v>100</v>
      </c>
      <c r="K72" s="127">
        <v>12</v>
      </c>
      <c r="L72" s="127">
        <v>2000</v>
      </c>
      <c r="M72" s="171">
        <v>0.67</v>
      </c>
      <c r="N72" s="171">
        <v>0.8</v>
      </c>
      <c r="O72" s="171">
        <v>0.000631</v>
      </c>
      <c r="P72" s="171">
        <v>1.6</v>
      </c>
      <c r="Q72" s="171">
        <v>0.6</v>
      </c>
      <c r="R72" s="171">
        <v>0.885</v>
      </c>
      <c r="S72" s="18">
        <f t="shared" si="6"/>
        <v>1402.0802483344587</v>
      </c>
      <c r="T72" s="19">
        <f t="shared" si="7"/>
        <v>7.267299793054617</v>
      </c>
      <c r="U72" s="19">
        <f>((E72+S72)*(Rates!$E$5/1000))/(2*J72)</f>
        <v>0.3457476074500338</v>
      </c>
      <c r="V72" s="14">
        <f>(E72*(Rates!$E$6/1000))/J72</f>
        <v>0</v>
      </c>
      <c r="W72" s="19">
        <f>((E72+S72)*(Rates!$E$4/100))/(2*J72)</f>
        <v>4.898091105542146</v>
      </c>
      <c r="X72" s="14">
        <f t="shared" si="8"/>
        <v>2.98025286447091</v>
      </c>
      <c r="Y72" s="20" t="str">
        <f>IF(F72="-","-",IF(I72="-",IF(F72=1,H72*Rates!$E$12*Rates!$E$7,IF(F72=2,H72*Rates!$E$13*Rates!$E$8,IF(F72=3,H72*Rates!$E$14*Rates!$E$9,"-"))),IF(F72=1,(E72/1000)*Rates!$E$12*Rates!$E$7,IF(F72=2,(E72/1000)*Rates!$E$13*Rates!$E$8,IF(F72=3,(E72/1000)*Rates!$E$14*Rates!$E$9,"-")))))</f>
        <v>-</v>
      </c>
      <c r="Z72" s="22" t="str">
        <f>IF(Y72="-","-",Y72*(Rates!$E$10/100))</f>
        <v>-</v>
      </c>
      <c r="AA72" s="19">
        <f t="shared" si="9"/>
        <v>0.6</v>
      </c>
      <c r="AB72" s="19"/>
      <c r="AC72" s="158"/>
    </row>
    <row r="73" spans="1:29" ht="15">
      <c r="A73" s="163">
        <v>60</v>
      </c>
      <c r="B73" s="178" t="s">
        <v>231</v>
      </c>
      <c r="C73" s="158">
        <v>756.432</v>
      </c>
      <c r="D73" s="158">
        <v>1390.5</v>
      </c>
      <c r="E73" s="10">
        <f t="shared" si="10"/>
        <v>1073.466</v>
      </c>
      <c r="F73" s="160" t="s">
        <v>184</v>
      </c>
      <c r="G73" s="160">
        <v>10</v>
      </c>
      <c r="H73" s="160">
        <v>4</v>
      </c>
      <c r="I73" s="163">
        <v>2.5</v>
      </c>
      <c r="J73" s="127">
        <v>75</v>
      </c>
      <c r="K73" s="127">
        <v>10</v>
      </c>
      <c r="L73" s="127">
        <v>2000</v>
      </c>
      <c r="M73" s="171">
        <v>0.5</v>
      </c>
      <c r="N73" s="171">
        <v>0.75</v>
      </c>
      <c r="O73" s="171">
        <v>0.000251</v>
      </c>
      <c r="P73" s="171">
        <v>1.8</v>
      </c>
      <c r="Q73" s="171">
        <v>0.6</v>
      </c>
      <c r="R73" s="171">
        <v>0.885</v>
      </c>
      <c r="S73" s="18">
        <f t="shared" si="6"/>
        <v>189.83323594685854</v>
      </c>
      <c r="T73" s="19">
        <f t="shared" si="7"/>
        <v>1.1781770187375218</v>
      </c>
      <c r="U73" s="19">
        <f>((E73+S73)*(Rates!$E$5/1000))/(2*J73)</f>
        <v>0.050531969437874344</v>
      </c>
      <c r="V73" s="14">
        <f>(E73*(Rates!$E$6/1000))/J73</f>
        <v>0</v>
      </c>
      <c r="W73" s="19">
        <f>((E73+S73)*(Rates!$E$4/100))/(2*J73)</f>
        <v>0.7158695670365531</v>
      </c>
      <c r="X73" s="14">
        <f t="shared" si="8"/>
        <v>0.18367268530351835</v>
      </c>
      <c r="Y73" s="20" t="str">
        <f>IF(F73="-","-",IF(I73="-",IF(F73=1,H73*Rates!$E$12*Rates!$E$7,IF(F73=2,H73*Rates!$E$13*Rates!$E$8,IF(F73=3,H73*Rates!$E$14*Rates!$E$9,"-"))),IF(F73=1,(E73/1000)*Rates!$E$12*Rates!$E$7,IF(F73=2,(E73/1000)*Rates!$E$13*Rates!$E$8,IF(F73=3,(E73/1000)*Rates!$E$14*Rates!$E$9,"-")))))</f>
        <v>-</v>
      </c>
      <c r="Z73" s="22" t="str">
        <f>IF(Y73="-","-",Y73*(Rates!$E$10/100))</f>
        <v>-</v>
      </c>
      <c r="AA73" s="19">
        <f t="shared" si="9"/>
        <v>0.375</v>
      </c>
      <c r="AB73" s="19"/>
      <c r="AC73" s="158"/>
    </row>
    <row r="74" spans="1:29" ht="15">
      <c r="A74" s="163">
        <v>61</v>
      </c>
      <c r="B74" s="173" t="s">
        <v>232</v>
      </c>
      <c r="C74" s="158">
        <v>2363.85</v>
      </c>
      <c r="D74" s="158">
        <v>1668.6</v>
      </c>
      <c r="E74" s="10">
        <f t="shared" si="10"/>
        <v>2016.225</v>
      </c>
      <c r="F74" s="160" t="s">
        <v>184</v>
      </c>
      <c r="G74" s="160">
        <v>10</v>
      </c>
      <c r="H74" s="160">
        <v>6</v>
      </c>
      <c r="I74" s="163">
        <v>3.1</v>
      </c>
      <c r="J74" s="165">
        <v>75</v>
      </c>
      <c r="K74" s="165">
        <v>10</v>
      </c>
      <c r="L74" s="126">
        <v>2000</v>
      </c>
      <c r="M74" s="170">
        <v>0.5</v>
      </c>
      <c r="N74" s="170">
        <v>0.75</v>
      </c>
      <c r="O74" s="170">
        <v>0.000251</v>
      </c>
      <c r="P74" s="170">
        <v>1.8</v>
      </c>
      <c r="Q74" s="170">
        <v>0.6</v>
      </c>
      <c r="R74" s="170">
        <v>0.885</v>
      </c>
      <c r="S74" s="18">
        <f t="shared" si="6"/>
        <v>356.5520623354208</v>
      </c>
      <c r="T74" s="19">
        <f t="shared" si="7"/>
        <v>2.212897250219439</v>
      </c>
      <c r="U74" s="19">
        <f>((E74+S74)*(Rates!$E$5/1000))/(2*J74)</f>
        <v>0.09491108249341683</v>
      </c>
      <c r="V74" s="14">
        <f>(E74*(Rates!$E$6/1000))/J74</f>
        <v>0</v>
      </c>
      <c r="W74" s="19">
        <f>((E74+S74)*(Rates!$E$4/100))/(2*J74)</f>
        <v>1.3445736686567387</v>
      </c>
      <c r="X74" s="14">
        <f t="shared" si="8"/>
        <v>0.3449810799094581</v>
      </c>
      <c r="Y74" s="20" t="str">
        <f>IF(F74="-","-",IF(I74="-",IF(F74=1,H74*Rates!$E$12*Rates!$E$7,IF(F74=2,H74*Rates!$E$13*Rates!$E$8,IF(F74=3,H74*Rates!$E$14*Rates!$E$9,"-"))),IF(F74=1,(E74/1000)*Rates!$E$12*Rates!$E$7,IF(F74=2,(E74/1000)*Rates!$E$13*Rates!$E$8,IF(F74=3,(E74/1000)*Rates!$E$14*Rates!$E$9,"-")))))</f>
        <v>-</v>
      </c>
      <c r="Z74" s="22" t="str">
        <f>IF(Y74="-","-",Y74*(Rates!$E$10/100))</f>
        <v>-</v>
      </c>
      <c r="AA74" s="19">
        <f t="shared" si="9"/>
        <v>0.375</v>
      </c>
      <c r="AB74" s="19"/>
      <c r="AC74" s="158"/>
    </row>
    <row r="75" spans="1:29" ht="15">
      <c r="A75" s="163">
        <v>62</v>
      </c>
      <c r="B75" s="178" t="s">
        <v>233</v>
      </c>
      <c r="C75" s="158">
        <v>8509.86</v>
      </c>
      <c r="D75" s="158">
        <v>11124</v>
      </c>
      <c r="E75" s="10">
        <f t="shared" si="10"/>
        <v>9816.93</v>
      </c>
      <c r="F75" s="160" t="s">
        <v>184</v>
      </c>
      <c r="G75" s="160">
        <v>12</v>
      </c>
      <c r="H75" s="160">
        <v>14</v>
      </c>
      <c r="I75" s="163">
        <v>4.5</v>
      </c>
      <c r="J75" s="127">
        <v>100</v>
      </c>
      <c r="K75" s="127">
        <v>12</v>
      </c>
      <c r="L75" s="127">
        <v>2000</v>
      </c>
      <c r="M75" s="171">
        <v>0.67</v>
      </c>
      <c r="N75" s="171">
        <v>0.8</v>
      </c>
      <c r="O75" s="171">
        <v>0.000631</v>
      </c>
      <c r="P75" s="171">
        <v>1.6</v>
      </c>
      <c r="Q75" s="171">
        <v>0.6</v>
      </c>
      <c r="R75" s="171">
        <v>0.885</v>
      </c>
      <c r="S75" s="18">
        <f t="shared" si="6"/>
        <v>1359.7096913792966</v>
      </c>
      <c r="T75" s="19">
        <f t="shared" si="7"/>
        <v>7.047683590517254</v>
      </c>
      <c r="U75" s="19">
        <f>((E75+S75)*(Rates!$E$5/1000))/(2*J75)</f>
        <v>0.33529919074137887</v>
      </c>
      <c r="V75" s="14">
        <f>(E75*(Rates!$E$6/1000))/J75</f>
        <v>0</v>
      </c>
      <c r="W75" s="19">
        <f>((E75+S75)*(Rates!$E$4/100))/(2*J75)</f>
        <v>4.750071868836201</v>
      </c>
      <c r="X75" s="14">
        <f t="shared" si="8"/>
        <v>2.890190277907229</v>
      </c>
      <c r="Y75" s="20" t="str">
        <f>IF(F75="-","-",IF(I75="-",IF(F75=1,H75*Rates!$E$12*Rates!$E$7,IF(F75=2,H75*Rates!$E$13*Rates!$E$8,IF(F75=3,H75*Rates!$E$14*Rates!$E$9,"-"))),IF(F75=1,(E75/1000)*Rates!$E$12*Rates!$E$7,IF(F75=2,(E75/1000)*Rates!$E$13*Rates!$E$8,IF(F75=3,(E75/1000)*Rates!$E$14*Rates!$E$9,"-")))))</f>
        <v>-</v>
      </c>
      <c r="Z75" s="22" t="str">
        <f>IF(Y75="-","-",Y75*(Rates!$E$10/100))</f>
        <v>-</v>
      </c>
      <c r="AA75" s="19">
        <f t="shared" si="9"/>
        <v>0.6</v>
      </c>
      <c r="AB75" s="19"/>
      <c r="AC75" s="158"/>
    </row>
    <row r="76" spans="1:29" ht="15">
      <c r="A76" s="163">
        <v>63</v>
      </c>
      <c r="B76" s="178" t="s">
        <v>234</v>
      </c>
      <c r="C76" s="158">
        <v>10873.71</v>
      </c>
      <c r="D76" s="158">
        <v>16686</v>
      </c>
      <c r="E76" s="10">
        <f t="shared" si="10"/>
        <v>13779.855</v>
      </c>
      <c r="F76" s="160" t="s">
        <v>184</v>
      </c>
      <c r="G76" s="160">
        <v>13</v>
      </c>
      <c r="H76" s="160">
        <v>16</v>
      </c>
      <c r="I76" s="163">
        <v>5</v>
      </c>
      <c r="J76" s="127">
        <v>100</v>
      </c>
      <c r="K76" s="127">
        <v>12</v>
      </c>
      <c r="L76" s="127">
        <v>2000</v>
      </c>
      <c r="M76" s="171">
        <v>0.67</v>
      </c>
      <c r="N76" s="171">
        <v>0.8</v>
      </c>
      <c r="O76" s="171">
        <v>0.000631</v>
      </c>
      <c r="P76" s="171">
        <v>1.6</v>
      </c>
      <c r="Q76" s="171">
        <v>0.6</v>
      </c>
      <c r="R76" s="171">
        <v>0.885</v>
      </c>
      <c r="S76" s="18">
        <f t="shared" si="6"/>
        <v>1908.6009973893522</v>
      </c>
      <c r="T76" s="19">
        <f t="shared" si="7"/>
        <v>9.892711668842207</v>
      </c>
      <c r="U76" s="19">
        <f>((E76+S76)*(Rates!$E$5/1000))/(2*J76)</f>
        <v>0.47065367992168056</v>
      </c>
      <c r="V76" s="14">
        <f>(E76*(Rates!$E$6/1000))/J76</f>
        <v>0</v>
      </c>
      <c r="W76" s="19">
        <f>((E76+S76)*(Rates!$E$4/100))/(2*J76)</f>
        <v>6.667593798890476</v>
      </c>
      <c r="X76" s="14">
        <f t="shared" si="8"/>
        <v>4.056910149300373</v>
      </c>
      <c r="Y76" s="20" t="str">
        <f>IF(F76="-","-",IF(I76="-",IF(F76=1,H76*Rates!$E$12*Rates!$E$7,IF(F76=2,H76*Rates!$E$13*Rates!$E$8,IF(F76=3,H76*Rates!$E$14*Rates!$E$9,"-"))),IF(F76=1,(E76/1000)*Rates!$E$12*Rates!$E$7,IF(F76=2,(E76/1000)*Rates!$E$13*Rates!$E$8,IF(F76=3,(E76/1000)*Rates!$E$14*Rates!$E$9,"-")))))</f>
        <v>-</v>
      </c>
      <c r="Z76" s="22" t="str">
        <f>IF(Y76="-","-",Y76*(Rates!$E$10/100))</f>
        <v>-</v>
      </c>
      <c r="AA76" s="19">
        <f t="shared" si="9"/>
        <v>0.6</v>
      </c>
      <c r="AB76" s="19"/>
      <c r="AC76" s="158"/>
    </row>
    <row r="77" spans="1:29" ht="15">
      <c r="A77" s="163">
        <v>64</v>
      </c>
      <c r="B77" s="178" t="s">
        <v>235</v>
      </c>
      <c r="C77" s="158">
        <v>17067.942540000004</v>
      </c>
      <c r="D77" s="158">
        <v>23175</v>
      </c>
      <c r="E77" s="10">
        <f t="shared" si="10"/>
        <v>20121.471270000002</v>
      </c>
      <c r="F77" s="160" t="s">
        <v>184</v>
      </c>
      <c r="G77" s="160">
        <v>14</v>
      </c>
      <c r="H77" s="160">
        <v>26</v>
      </c>
      <c r="I77" s="163">
        <v>5</v>
      </c>
      <c r="J77" s="127">
        <v>100</v>
      </c>
      <c r="K77" s="127">
        <v>12</v>
      </c>
      <c r="L77" s="127">
        <v>2000</v>
      </c>
      <c r="M77" s="172">
        <v>0.67</v>
      </c>
      <c r="N77" s="171">
        <v>0.8</v>
      </c>
      <c r="O77" s="172">
        <v>0.000631</v>
      </c>
      <c r="P77" s="172">
        <v>1.6</v>
      </c>
      <c r="Q77" s="171">
        <v>0.6</v>
      </c>
      <c r="R77" s="171">
        <v>0.885</v>
      </c>
      <c r="S77" s="18">
        <f t="shared" si="6"/>
        <v>2786.9567665888503</v>
      </c>
      <c r="T77" s="19">
        <f t="shared" si="7"/>
        <v>14.445428752842627</v>
      </c>
      <c r="U77" s="19">
        <f>((E77+S77)*(Rates!$E$5/1000))/(2*J77)</f>
        <v>0.6872528410976656</v>
      </c>
      <c r="V77" s="14">
        <f>(E77*(Rates!$E$6/1000))/J77</f>
        <v>0</v>
      </c>
      <c r="W77" s="19">
        <f>((E77+S77)*(Rates!$E$4/100))/(2*J77)</f>
        <v>9.736081915550262</v>
      </c>
      <c r="X77" s="14">
        <f t="shared" si="8"/>
        <v>5.923937589627676</v>
      </c>
      <c r="Y77" s="20" t="str">
        <f>IF(F77="-","-",IF(I77="-",IF(F77=1,H77*Rates!$E$12*Rates!$E$7,IF(F77=2,H77*Rates!$E$13*Rates!$E$8,IF(F77=3,H77*Rates!$E$14*Rates!$E$9,"-"))),IF(F77=1,(E77/1000)*Rates!$E$12*Rates!$E$7,IF(F77=2,(E77/1000)*Rates!$E$13*Rates!$E$8,IF(F77=3,(E77/1000)*Rates!$E$14*Rates!$E$9,"-")))))</f>
        <v>-</v>
      </c>
      <c r="Z77" s="22" t="str">
        <f>IF(Y77="-","-",Y77*(Rates!$E$10/100))</f>
        <v>-</v>
      </c>
      <c r="AA77" s="19">
        <f aca="true" t="shared" si="11" ref="AA77:AA129">(K77*J77)/L77</f>
        <v>0.6</v>
      </c>
      <c r="AB77" s="19"/>
      <c r="AC77" s="158"/>
    </row>
    <row r="78" spans="1:29" ht="15">
      <c r="A78" s="163">
        <v>65</v>
      </c>
      <c r="B78" s="178" t="s">
        <v>236</v>
      </c>
      <c r="C78" s="158">
        <v>11346.48</v>
      </c>
      <c r="D78" s="158">
        <v>13765.95</v>
      </c>
      <c r="E78" s="10">
        <f t="shared" si="10"/>
        <v>12556.215</v>
      </c>
      <c r="F78" s="160" t="s">
        <v>184</v>
      </c>
      <c r="G78" s="160">
        <v>14</v>
      </c>
      <c r="H78" s="160">
        <v>14</v>
      </c>
      <c r="I78" s="163">
        <v>4.5</v>
      </c>
      <c r="J78" s="127">
        <v>100</v>
      </c>
      <c r="K78" s="127">
        <v>12</v>
      </c>
      <c r="L78" s="127">
        <v>1440</v>
      </c>
      <c r="M78" s="172">
        <v>0.75</v>
      </c>
      <c r="N78" s="171">
        <v>0.8</v>
      </c>
      <c r="O78" s="172">
        <v>0.000631</v>
      </c>
      <c r="P78" s="172">
        <v>1.6</v>
      </c>
      <c r="Q78" s="171">
        <v>0.6</v>
      </c>
      <c r="R78" s="171">
        <v>0.885</v>
      </c>
      <c r="S78" s="18">
        <f t="shared" si="6"/>
        <v>1739.1187695687036</v>
      </c>
      <c r="T78" s="19">
        <f t="shared" si="7"/>
        <v>9.014246858692747</v>
      </c>
      <c r="U78" s="19">
        <f>((E78+S78)*(Rates!$E$5/1000))/(2*J78)</f>
        <v>0.4288600130870611</v>
      </c>
      <c r="V78" s="14">
        <f>(E78*(Rates!$E$6/1000))/J78</f>
        <v>0</v>
      </c>
      <c r="W78" s="19">
        <f>((E78+S78)*(Rates!$E$4/100))/(2*J78)</f>
        <v>6.075516852066699</v>
      </c>
      <c r="X78" s="14">
        <f t="shared" si="8"/>
        <v>6.25284251740884</v>
      </c>
      <c r="Y78" s="20" t="str">
        <f>IF(F78="-","-",IF(I78="-",IF(F78=1,H78*Rates!$E$12*Rates!$E$7,IF(F78=2,H78*Rates!$E$13*Rates!$E$8,IF(F78=3,H78*Rates!$E$14*Rates!$E$9,"-"))),IF(F78=1,(E78/1000)*Rates!$E$12*Rates!$E$7,IF(F78=2,(E78/1000)*Rates!$E$13*Rates!$E$8,IF(F78=3,(E78/1000)*Rates!$E$14*Rates!$E$9,"-")))))</f>
        <v>-</v>
      </c>
      <c r="Z78" s="22" t="str">
        <f>IF(Y78="-","-",Y78*(Rates!$E$10/100))</f>
        <v>-</v>
      </c>
      <c r="AA78" s="19">
        <f t="shared" si="11"/>
        <v>0.8333333333333334</v>
      </c>
      <c r="AB78" s="19"/>
      <c r="AC78" s="158"/>
    </row>
    <row r="79" spans="1:29" ht="15">
      <c r="A79" s="163">
        <v>66</v>
      </c>
      <c r="B79" s="178" t="s">
        <v>237</v>
      </c>
      <c r="C79" s="158">
        <v>12764.79</v>
      </c>
      <c r="D79" s="158">
        <v>18215</v>
      </c>
      <c r="E79" s="10">
        <f t="shared" si="10"/>
        <v>15489.895</v>
      </c>
      <c r="F79" s="160" t="s">
        <v>184</v>
      </c>
      <c r="G79" s="160">
        <v>15</v>
      </c>
      <c r="H79" s="160">
        <v>16</v>
      </c>
      <c r="I79" s="163">
        <v>5</v>
      </c>
      <c r="J79" s="127">
        <v>100</v>
      </c>
      <c r="K79" s="127">
        <v>12</v>
      </c>
      <c r="L79" s="127">
        <v>1440</v>
      </c>
      <c r="M79" s="171">
        <v>0.75</v>
      </c>
      <c r="N79" s="171">
        <v>0.8</v>
      </c>
      <c r="O79" s="171">
        <v>0.000631</v>
      </c>
      <c r="P79" s="171">
        <v>1.6</v>
      </c>
      <c r="Q79" s="171">
        <v>0.6</v>
      </c>
      <c r="R79" s="171">
        <v>0.885</v>
      </c>
      <c r="S79" s="18">
        <f t="shared" si="6"/>
        <v>2145.452840139199</v>
      </c>
      <c r="T79" s="19">
        <f t="shared" si="7"/>
        <v>11.12036846655067</v>
      </c>
      <c r="U79" s="19">
        <f>((E79+S79)*(Rates!$E$5/1000))/(2*J79)</f>
        <v>0.529060435204176</v>
      </c>
      <c r="V79" s="14">
        <f>(E79*(Rates!$E$6/1000))/J79</f>
        <v>0</v>
      </c>
      <c r="W79" s="19">
        <f>((E79+S79)*(Rates!$E$4/100))/(2*J79)</f>
        <v>7.49502283205916</v>
      </c>
      <c r="X79" s="14">
        <f t="shared" si="8"/>
        <v>7.713779514463441</v>
      </c>
      <c r="Y79" s="20" t="str">
        <f>IF(F79="-","-",IF(I79="-",IF(F79=1,H79*Rates!$E$12*Rates!$E$7,IF(F79=2,H79*Rates!$E$13*Rates!$E$8,IF(F79=3,H79*Rates!$E$14*Rates!$E$9,"-"))),IF(F79=1,(E79/1000)*Rates!$E$12*Rates!$E$7,IF(F79=2,(E79/1000)*Rates!$E$13*Rates!$E$8,IF(F79=3,(E79/1000)*Rates!$E$14*Rates!$E$9,"-")))))</f>
        <v>-</v>
      </c>
      <c r="Z79" s="22" t="str">
        <f>IF(Y79="-","-",Y79*(Rates!$E$10/100))</f>
        <v>-</v>
      </c>
      <c r="AA79" s="19">
        <f t="shared" si="11"/>
        <v>0.8333333333333334</v>
      </c>
      <c r="AB79" s="19"/>
      <c r="AC79" s="158"/>
    </row>
    <row r="80" spans="1:29" ht="15">
      <c r="A80" s="163">
        <v>67</v>
      </c>
      <c r="B80" s="178" t="s">
        <v>238</v>
      </c>
      <c r="C80" s="158">
        <v>21274.65</v>
      </c>
      <c r="D80" s="158">
        <v>27810</v>
      </c>
      <c r="E80" s="10">
        <f t="shared" si="10"/>
        <v>24542.325</v>
      </c>
      <c r="F80" s="160" t="s">
        <v>184</v>
      </c>
      <c r="G80" s="160">
        <v>16</v>
      </c>
      <c r="H80" s="160">
        <v>26</v>
      </c>
      <c r="I80" s="163">
        <v>5</v>
      </c>
      <c r="J80" s="127">
        <v>100</v>
      </c>
      <c r="K80" s="127">
        <v>12</v>
      </c>
      <c r="L80" s="127">
        <v>1440</v>
      </c>
      <c r="M80" s="172">
        <v>0.75</v>
      </c>
      <c r="N80" s="171">
        <v>0.8</v>
      </c>
      <c r="O80" s="172">
        <v>0.000631</v>
      </c>
      <c r="P80" s="172">
        <v>1.6</v>
      </c>
      <c r="Q80" s="171">
        <v>0.6</v>
      </c>
      <c r="R80" s="171">
        <v>0.885</v>
      </c>
      <c r="S80" s="18">
        <f t="shared" si="6"/>
        <v>3399.2742284482415</v>
      </c>
      <c r="T80" s="19">
        <f t="shared" si="7"/>
        <v>17.619208976293134</v>
      </c>
      <c r="U80" s="19">
        <f>((E80+S80)*(Rates!$E$5/1000))/(2*J80)</f>
        <v>0.8382479768534473</v>
      </c>
      <c r="V80" s="14">
        <f>(E80*(Rates!$E$6/1000))/J80</f>
        <v>0</v>
      </c>
      <c r="W80" s="19">
        <f>((E80+S80)*(Rates!$E$4/100))/(2*J80)</f>
        <v>11.875179672090503</v>
      </c>
      <c r="X80" s="14">
        <f t="shared" si="8"/>
        <v>12.221779671347287</v>
      </c>
      <c r="Y80" s="20" t="str">
        <f>IF(F80="-","-",IF(I80="-",IF(F80=1,H80*Rates!$E$12*Rates!$E$7,IF(F80=2,H80*Rates!$E$13*Rates!$E$8,IF(F80=3,H80*Rates!$E$14*Rates!$E$9,"-"))),IF(F80=1,(E80/1000)*Rates!$E$12*Rates!$E$7,IF(F80=2,(E80/1000)*Rates!$E$13*Rates!$E$8,IF(F80=3,(E80/1000)*Rates!$E$14*Rates!$E$9,"-")))))</f>
        <v>-</v>
      </c>
      <c r="Z80" s="22" t="str">
        <f>IF(Y80="-","-",Y80*(Rates!$E$10/100))</f>
        <v>-</v>
      </c>
      <c r="AA80" s="19">
        <f t="shared" si="11"/>
        <v>0.8333333333333334</v>
      </c>
      <c r="AB80" s="19"/>
      <c r="AC80" s="158"/>
    </row>
    <row r="81" spans="1:29" ht="15">
      <c r="A81" s="163">
        <v>68</v>
      </c>
      <c r="B81" s="173" t="s">
        <v>239</v>
      </c>
      <c r="C81" s="158">
        <v>12292.02</v>
      </c>
      <c r="D81" s="158">
        <v>14832</v>
      </c>
      <c r="E81" s="10">
        <f t="shared" si="10"/>
        <v>13562.01</v>
      </c>
      <c r="F81" s="160" t="s">
        <v>184</v>
      </c>
      <c r="G81" s="160">
        <v>14</v>
      </c>
      <c r="H81" s="160">
        <v>14</v>
      </c>
      <c r="I81" s="163">
        <v>4</v>
      </c>
      <c r="J81" s="127">
        <v>100</v>
      </c>
      <c r="K81" s="127">
        <v>12</v>
      </c>
      <c r="L81" s="126">
        <v>1440</v>
      </c>
      <c r="M81" s="171">
        <v>0.75</v>
      </c>
      <c r="N81" s="171">
        <v>0.8</v>
      </c>
      <c r="O81" s="171">
        <v>0.000631</v>
      </c>
      <c r="P81" s="171">
        <v>1.6</v>
      </c>
      <c r="Q81" s="171">
        <v>0.6</v>
      </c>
      <c r="R81" s="171">
        <v>0.885</v>
      </c>
      <c r="S81" s="18">
        <f t="shared" si="6"/>
        <v>1878.4280250121915</v>
      </c>
      <c r="T81" s="19">
        <f t="shared" si="7"/>
        <v>9.736318312489841</v>
      </c>
      <c r="U81" s="19">
        <f>((E81+S81)*(Rates!$E$5/1000))/(2*J81)</f>
        <v>0.46321314075036574</v>
      </c>
      <c r="V81" s="14">
        <f>(E81*(Rates!$E$6/1000))/J81</f>
        <v>0</v>
      </c>
      <c r="W81" s="19">
        <f>((E81+S81)*(Rates!$E$4/100))/(2*J81)</f>
        <v>6.562186160630182</v>
      </c>
      <c r="X81" s="14">
        <f t="shared" si="8"/>
        <v>6.753716207433836</v>
      </c>
      <c r="Y81" s="20" t="str">
        <f>IF(F81="-","-",IF(I81="-",IF(F81=1,H81*Rates!$E$12*Rates!$E$7,IF(F81=2,H81*Rates!$E$13*Rates!$E$8,IF(F81=3,H81*Rates!$E$14*Rates!$E$9,"-"))),IF(F81=1,(E81/1000)*Rates!$E$12*Rates!$E$7,IF(F81=2,(E81/1000)*Rates!$E$13*Rates!$E$8,IF(F81=3,(E81/1000)*Rates!$E$14*Rates!$E$9,"-")))))</f>
        <v>-</v>
      </c>
      <c r="Z81" s="22" t="str">
        <f>IF(Y81="-","-",Y81*(Rates!$E$10/100))</f>
        <v>-</v>
      </c>
      <c r="AA81" s="19">
        <f t="shared" si="11"/>
        <v>0.8333333333333334</v>
      </c>
      <c r="AB81" s="19"/>
      <c r="AC81" s="158"/>
    </row>
    <row r="82" spans="1:29" ht="15">
      <c r="A82" s="163">
        <v>69</v>
      </c>
      <c r="B82" s="173" t="s">
        <v>240</v>
      </c>
      <c r="C82" s="158">
        <v>12292.02</v>
      </c>
      <c r="D82" s="158">
        <v>14832</v>
      </c>
      <c r="E82" s="10">
        <f t="shared" si="10"/>
        <v>13562.01</v>
      </c>
      <c r="F82" s="160" t="s">
        <v>184</v>
      </c>
      <c r="G82" s="160">
        <v>14</v>
      </c>
      <c r="H82" s="160">
        <v>14</v>
      </c>
      <c r="I82" s="163">
        <v>4</v>
      </c>
      <c r="J82" s="165">
        <v>100</v>
      </c>
      <c r="K82" s="165">
        <v>12</v>
      </c>
      <c r="L82" s="126">
        <v>1440</v>
      </c>
      <c r="M82" s="170">
        <v>0.75</v>
      </c>
      <c r="N82" s="170">
        <v>0.8</v>
      </c>
      <c r="O82" s="170">
        <v>0.000631</v>
      </c>
      <c r="P82" s="170">
        <v>1.6</v>
      </c>
      <c r="Q82" s="170">
        <v>0.6</v>
      </c>
      <c r="R82" s="170">
        <v>0.885</v>
      </c>
      <c r="S82" s="18">
        <f t="shared" si="6"/>
        <v>1878.4280250121915</v>
      </c>
      <c r="T82" s="19">
        <f t="shared" si="7"/>
        <v>9.736318312489841</v>
      </c>
      <c r="U82" s="19">
        <f>((E82+S82)*(Rates!$E$5/1000))/(2*J82)</f>
        <v>0.46321314075036574</v>
      </c>
      <c r="V82" s="14">
        <f>(E82*(Rates!$E$6/1000))/J82</f>
        <v>0</v>
      </c>
      <c r="W82" s="19">
        <f>((E82+S82)*(Rates!$E$4/100))/(2*J82)</f>
        <v>6.562186160630182</v>
      </c>
      <c r="X82" s="14">
        <f t="shared" si="8"/>
        <v>6.753716207433836</v>
      </c>
      <c r="Y82" s="20" t="str">
        <f>IF(F82="-","-",IF(I82="-",IF(F82=1,H82*Rates!$E$12*Rates!$E$7,IF(F82=2,H82*Rates!$E$13*Rates!$E$8,IF(F82=3,H82*Rates!$E$14*Rates!$E$9,"-"))),IF(F82=1,(E82/1000)*Rates!$E$12*Rates!$E$7,IF(F82=2,(E82/1000)*Rates!$E$13*Rates!$E$8,IF(F82=3,(E82/1000)*Rates!$E$14*Rates!$E$9,"-")))))</f>
        <v>-</v>
      </c>
      <c r="Z82" s="22" t="str">
        <f>IF(Y82="-","-",Y82*(Rates!$E$10/100))</f>
        <v>-</v>
      </c>
      <c r="AA82" s="19">
        <f t="shared" si="11"/>
        <v>0.8333333333333334</v>
      </c>
      <c r="AB82" s="19"/>
      <c r="AC82" s="158"/>
    </row>
    <row r="83" spans="1:29" ht="15">
      <c r="A83" s="163">
        <v>70</v>
      </c>
      <c r="B83" s="178" t="s">
        <v>241</v>
      </c>
      <c r="C83" s="158">
        <v>11819.25</v>
      </c>
      <c r="D83" s="158">
        <v>19327.95</v>
      </c>
      <c r="E83" s="10">
        <f t="shared" si="10"/>
        <v>15573.6</v>
      </c>
      <c r="F83" s="160" t="s">
        <v>184</v>
      </c>
      <c r="G83" s="160">
        <v>13</v>
      </c>
      <c r="H83" s="160">
        <v>16</v>
      </c>
      <c r="I83" s="163">
        <v>4.5</v>
      </c>
      <c r="J83" s="127">
        <v>100</v>
      </c>
      <c r="K83" s="127">
        <v>12</v>
      </c>
      <c r="L83" s="127">
        <v>2000</v>
      </c>
      <c r="M83" s="171">
        <v>0.67</v>
      </c>
      <c r="N83" s="171">
        <v>0.8</v>
      </c>
      <c r="O83" s="171">
        <v>0.000631</v>
      </c>
      <c r="P83" s="171">
        <v>1.6</v>
      </c>
      <c r="Q83" s="171">
        <v>0.6</v>
      </c>
      <c r="R83" s="171">
        <v>0.885</v>
      </c>
      <c r="S83" s="18">
        <f t="shared" si="6"/>
        <v>2157.0465358991673</v>
      </c>
      <c r="T83" s="19">
        <f t="shared" si="7"/>
        <v>11.180461220084027</v>
      </c>
      <c r="U83" s="19">
        <f>((E83+S83)*(Rates!$E$5/1000))/(2*J83)</f>
        <v>0.531919396076975</v>
      </c>
      <c r="V83" s="14">
        <f>(E83*(Rates!$E$6/1000))/J83</f>
        <v>0</v>
      </c>
      <c r="W83" s="19">
        <f>((E83+S83)*(Rates!$E$4/100))/(2*J83)</f>
        <v>7.5355247777571455</v>
      </c>
      <c r="X83" s="14">
        <f t="shared" si="8"/>
        <v>4.585004406878323</v>
      </c>
      <c r="Y83" s="20" t="str">
        <f>IF(F83="-","-",IF(I83="-",IF(F83=1,H83*Rates!$E$12*Rates!$E$7,IF(F83=2,H83*Rates!$E$13*Rates!$E$8,IF(F83=3,H83*Rates!$E$14*Rates!$E$9,"-"))),IF(F83=1,(E83/1000)*Rates!$E$12*Rates!$E$7,IF(F83=2,(E83/1000)*Rates!$E$13*Rates!$E$8,IF(F83=3,(E83/1000)*Rates!$E$14*Rates!$E$9,"-")))))</f>
        <v>-</v>
      </c>
      <c r="Z83" s="22" t="str">
        <f>IF(Y83="-","-",Y83*(Rates!$E$10/100))</f>
        <v>-</v>
      </c>
      <c r="AA83" s="19">
        <f t="shared" si="11"/>
        <v>0.6</v>
      </c>
      <c r="AB83" s="19"/>
      <c r="AC83" s="158"/>
    </row>
    <row r="84" spans="1:29" ht="15">
      <c r="A84" s="163">
        <v>71</v>
      </c>
      <c r="B84" s="173" t="s">
        <v>242</v>
      </c>
      <c r="C84" s="158">
        <v>11819.25</v>
      </c>
      <c r="D84" s="158">
        <v>19327.95</v>
      </c>
      <c r="E84" s="10">
        <f t="shared" si="10"/>
        <v>15573.6</v>
      </c>
      <c r="F84" s="160" t="s">
        <v>184</v>
      </c>
      <c r="G84" s="160">
        <v>13</v>
      </c>
      <c r="H84" s="160">
        <v>16</v>
      </c>
      <c r="I84" s="163">
        <v>4.5</v>
      </c>
      <c r="J84" s="127">
        <v>100</v>
      </c>
      <c r="K84" s="127">
        <v>12</v>
      </c>
      <c r="L84" s="126">
        <v>2000</v>
      </c>
      <c r="M84" s="171">
        <v>0.67</v>
      </c>
      <c r="N84" s="171">
        <v>0.8</v>
      </c>
      <c r="O84" s="171">
        <v>0.000631</v>
      </c>
      <c r="P84" s="171">
        <v>1.6</v>
      </c>
      <c r="Q84" s="171">
        <v>0.6</v>
      </c>
      <c r="R84" s="171">
        <v>0.885</v>
      </c>
      <c r="S84" s="18">
        <f t="shared" si="6"/>
        <v>2157.0465358991673</v>
      </c>
      <c r="T84" s="19">
        <f t="shared" si="7"/>
        <v>11.180461220084027</v>
      </c>
      <c r="U84" s="19">
        <f>((E84+S84)*(Rates!$E$5/1000))/(2*J84)</f>
        <v>0.531919396076975</v>
      </c>
      <c r="V84" s="14">
        <f>(E84*(Rates!$E$6/1000))/J84</f>
        <v>0</v>
      </c>
      <c r="W84" s="19">
        <f>((E84+S84)*(Rates!$E$4/100))/(2*J84)</f>
        <v>7.5355247777571455</v>
      </c>
      <c r="X84" s="14">
        <f t="shared" si="8"/>
        <v>4.585004406878323</v>
      </c>
      <c r="Y84" s="20" t="str">
        <f>IF(F84="-","-",IF(I84="-",IF(F84=1,H84*Rates!$E$12*Rates!$E$7,IF(F84=2,H84*Rates!$E$13*Rates!$E$8,IF(F84=3,H84*Rates!$E$14*Rates!$E$9,"-"))),IF(F84=1,(E84/1000)*Rates!$E$12*Rates!$E$7,IF(F84=2,(E84/1000)*Rates!$E$13*Rates!$E$8,IF(F84=3,(E84/1000)*Rates!$E$14*Rates!$E$9,"-")))))</f>
        <v>-</v>
      </c>
      <c r="Z84" s="22" t="str">
        <f>IF(Y84="-","-",Y84*(Rates!$E$10/100))</f>
        <v>-</v>
      </c>
      <c r="AA84" s="19">
        <f t="shared" si="11"/>
        <v>0.6</v>
      </c>
      <c r="AB84" s="19"/>
      <c r="AC84" s="158"/>
    </row>
    <row r="85" spans="1:29" ht="15">
      <c r="A85" s="163">
        <v>72</v>
      </c>
      <c r="B85" s="173" t="s">
        <v>243</v>
      </c>
      <c r="C85" s="158">
        <v>9455.4</v>
      </c>
      <c r="D85" s="158">
        <v>12202.101</v>
      </c>
      <c r="E85" s="10">
        <f t="shared" si="10"/>
        <v>10828.7505</v>
      </c>
      <c r="F85" s="160" t="s">
        <v>184</v>
      </c>
      <c r="G85" s="160">
        <v>12</v>
      </c>
      <c r="H85" s="160">
        <v>14</v>
      </c>
      <c r="I85" s="163">
        <v>4</v>
      </c>
      <c r="J85" s="165">
        <v>100</v>
      </c>
      <c r="K85" s="165">
        <v>12</v>
      </c>
      <c r="L85" s="126">
        <v>2000</v>
      </c>
      <c r="M85" s="170">
        <v>0.67</v>
      </c>
      <c r="N85" s="170">
        <v>0.8</v>
      </c>
      <c r="O85" s="170">
        <v>0.000631</v>
      </c>
      <c r="P85" s="170">
        <v>1.6</v>
      </c>
      <c r="Q85" s="170">
        <v>0.6</v>
      </c>
      <c r="R85" s="170">
        <v>0.885</v>
      </c>
      <c r="S85" s="18">
        <f t="shared" si="6"/>
        <v>1499.853518399174</v>
      </c>
      <c r="T85" s="19">
        <f t="shared" si="7"/>
        <v>7.774080818000689</v>
      </c>
      <c r="U85" s="19">
        <f>((E85+S85)*(Rates!$E$5/1000))/(2*J85)</f>
        <v>0.3698581205519752</v>
      </c>
      <c r="V85" s="14">
        <f>(E85*(Rates!$E$6/1000))/J85</f>
        <v>0</v>
      </c>
      <c r="W85" s="19">
        <f>((E85+S85)*(Rates!$E$4/100))/(2*J85)</f>
        <v>5.239656707819649</v>
      </c>
      <c r="X85" s="14">
        <f t="shared" si="8"/>
        <v>3.1880791058898295</v>
      </c>
      <c r="Y85" s="20" t="str">
        <f>IF(F85="-","-",IF(I85="-",IF(F85=1,H85*Rates!$E$12*Rates!$E$7,IF(F85=2,H85*Rates!$E$13*Rates!$E$8,IF(F85=3,H85*Rates!$E$14*Rates!$E$9,"-"))),IF(F85=1,(E85/1000)*Rates!$E$12*Rates!$E$7,IF(F85=2,(E85/1000)*Rates!$E$13*Rates!$E$8,IF(F85=3,(E85/1000)*Rates!$E$14*Rates!$E$9,"-")))))</f>
        <v>-</v>
      </c>
      <c r="Z85" s="22" t="str">
        <f>IF(Y85="-","-",Y85*(Rates!$E$10/100))</f>
        <v>-</v>
      </c>
      <c r="AA85" s="19">
        <f t="shared" si="11"/>
        <v>0.6</v>
      </c>
      <c r="AB85" s="19"/>
      <c r="AC85" s="158"/>
    </row>
    <row r="86" spans="1:29" ht="15">
      <c r="A86" s="163">
        <v>73</v>
      </c>
      <c r="B86" s="173" t="s">
        <v>244</v>
      </c>
      <c r="C86" s="158">
        <v>11819.25</v>
      </c>
      <c r="D86" s="158">
        <v>19327.95</v>
      </c>
      <c r="E86" s="10">
        <f t="shared" si="10"/>
        <v>15573.6</v>
      </c>
      <c r="F86" s="160" t="s">
        <v>184</v>
      </c>
      <c r="G86" s="160">
        <v>13</v>
      </c>
      <c r="H86" s="160">
        <v>16</v>
      </c>
      <c r="I86" s="163">
        <v>4.5</v>
      </c>
      <c r="J86" s="165">
        <v>100</v>
      </c>
      <c r="K86" s="165">
        <v>12</v>
      </c>
      <c r="L86" s="126">
        <v>2000</v>
      </c>
      <c r="M86" s="170">
        <v>0.67</v>
      </c>
      <c r="N86" s="170">
        <v>0.8</v>
      </c>
      <c r="O86" s="170">
        <v>0.000631</v>
      </c>
      <c r="P86" s="170">
        <v>1.6</v>
      </c>
      <c r="Q86" s="170">
        <v>0.6</v>
      </c>
      <c r="R86" s="170">
        <v>0.885</v>
      </c>
      <c r="S86" s="18">
        <f t="shared" si="6"/>
        <v>2157.0465358991673</v>
      </c>
      <c r="T86" s="19">
        <f t="shared" si="7"/>
        <v>11.180461220084027</v>
      </c>
      <c r="U86" s="19">
        <f>((E86+S86)*(Rates!$E$5/1000))/(2*J86)</f>
        <v>0.531919396076975</v>
      </c>
      <c r="V86" s="14">
        <f>(E86*(Rates!$E$6/1000))/J86</f>
        <v>0</v>
      </c>
      <c r="W86" s="19">
        <f>((E86+S86)*(Rates!$E$4/100))/(2*J86)</f>
        <v>7.5355247777571455</v>
      </c>
      <c r="X86" s="14">
        <f t="shared" si="8"/>
        <v>4.585004406878323</v>
      </c>
      <c r="Y86" s="20" t="str">
        <f>IF(F86="-","-",IF(I86="-",IF(F86=1,H86*Rates!$E$12*Rates!$E$7,IF(F86=2,H86*Rates!$E$13*Rates!$E$8,IF(F86=3,H86*Rates!$E$14*Rates!$E$9,"-"))),IF(F86=1,(E86/1000)*Rates!$E$12*Rates!$E$7,IF(F86=2,(E86/1000)*Rates!$E$13*Rates!$E$8,IF(F86=3,(E86/1000)*Rates!$E$14*Rates!$E$9,"-")))))</f>
        <v>-</v>
      </c>
      <c r="Z86" s="22" t="str">
        <f>IF(Y86="-","-",Y86*(Rates!$E$10/100))</f>
        <v>-</v>
      </c>
      <c r="AA86" s="19">
        <f t="shared" si="11"/>
        <v>0.6</v>
      </c>
      <c r="AB86" s="19"/>
      <c r="AC86" s="158"/>
    </row>
    <row r="87" spans="1:29" ht="15">
      <c r="A87" s="163">
        <v>74</v>
      </c>
      <c r="B87" s="173" t="s">
        <v>245</v>
      </c>
      <c r="C87" s="158">
        <v>11224.610400000001</v>
      </c>
      <c r="D87" s="158">
        <v>11004.52</v>
      </c>
      <c r="E87" s="10">
        <f t="shared" si="10"/>
        <v>11114.565200000001</v>
      </c>
      <c r="F87" s="160" t="s">
        <v>184</v>
      </c>
      <c r="G87" s="160">
        <v>11</v>
      </c>
      <c r="H87" s="160">
        <v>6</v>
      </c>
      <c r="I87" s="163">
        <v>2.5</v>
      </c>
      <c r="J87" s="165">
        <v>100</v>
      </c>
      <c r="K87" s="165">
        <v>8</v>
      </c>
      <c r="L87" s="126">
        <v>2000</v>
      </c>
      <c r="M87" s="170">
        <v>0.7</v>
      </c>
      <c r="N87" s="170">
        <v>0.33</v>
      </c>
      <c r="O87" s="170">
        <v>0.000251</v>
      </c>
      <c r="P87" s="170">
        <v>1.8</v>
      </c>
      <c r="Q87" s="170">
        <v>0.6</v>
      </c>
      <c r="R87" s="170">
        <v>0.885</v>
      </c>
      <c r="S87" s="18">
        <f t="shared" si="6"/>
        <v>2509.515565648451</v>
      </c>
      <c r="T87" s="19">
        <f t="shared" si="7"/>
        <v>10.756312042939436</v>
      </c>
      <c r="U87" s="19">
        <f>((E87+S87)*(Rates!$E$5/1000))/(2*J87)</f>
        <v>0.4087224229694536</v>
      </c>
      <c r="V87" s="14">
        <f>(E87*(Rates!$E$6/1000))/J87</f>
        <v>0</v>
      </c>
      <c r="W87" s="19">
        <f>((E87+S87)*(Rates!$E$4/100))/(2*J87)</f>
        <v>5.790234325400593</v>
      </c>
      <c r="X87" s="14">
        <f t="shared" si="8"/>
        <v>0.8810984050967814</v>
      </c>
      <c r="Y87" s="20" t="str">
        <f>IF(F87="-","-",IF(I87="-",IF(F87=1,H87*Rates!$E$12*Rates!$E$7,IF(F87=2,H87*Rates!$E$13*Rates!$E$8,IF(F87=3,H87*Rates!$E$14*Rates!$E$9,"-"))),IF(F87=1,(E87/1000)*Rates!$E$12*Rates!$E$7,IF(F87=2,(E87/1000)*Rates!$E$13*Rates!$E$8,IF(F87=3,(E87/1000)*Rates!$E$14*Rates!$E$9,"-")))))</f>
        <v>-</v>
      </c>
      <c r="Z87" s="22" t="str">
        <f>IF(Y87="-","-",Y87*(Rates!$E$10/100))</f>
        <v>-</v>
      </c>
      <c r="AA87" s="19">
        <f t="shared" si="11"/>
        <v>0.4</v>
      </c>
      <c r="AB87" s="19"/>
      <c r="AC87" s="158"/>
    </row>
    <row r="88" spans="1:29" ht="15">
      <c r="A88" s="163">
        <v>75</v>
      </c>
      <c r="B88" s="173" t="s">
        <v>246</v>
      </c>
      <c r="C88" s="158">
        <v>52102.4058</v>
      </c>
      <c r="D88" s="158">
        <v>51080.79</v>
      </c>
      <c r="E88" s="10">
        <f t="shared" si="10"/>
        <v>51591.5979</v>
      </c>
      <c r="F88" s="160" t="s">
        <v>184</v>
      </c>
      <c r="G88" s="160">
        <v>13</v>
      </c>
      <c r="H88" s="160">
        <v>5</v>
      </c>
      <c r="I88" s="163">
        <v>3</v>
      </c>
      <c r="J88" s="165">
        <v>200</v>
      </c>
      <c r="K88" s="165">
        <v>15</v>
      </c>
      <c r="L88" s="126">
        <v>3000</v>
      </c>
      <c r="M88" s="170">
        <v>0.7</v>
      </c>
      <c r="N88" s="170">
        <v>0.75</v>
      </c>
      <c r="O88" s="170">
        <v>0.000251</v>
      </c>
      <c r="P88" s="170">
        <v>1.8</v>
      </c>
      <c r="Q88" s="170">
        <v>0.6</v>
      </c>
      <c r="R88" s="170">
        <v>0.885</v>
      </c>
      <c r="S88" s="18">
        <f t="shared" si="6"/>
        <v>4953.12501950038</v>
      </c>
      <c r="T88" s="19">
        <f t="shared" si="7"/>
        <v>15.546157626833207</v>
      </c>
      <c r="U88" s="19">
        <f>((E88+S88)*(Rates!$E$5/1000))/(2*J88)</f>
        <v>0.8481708437925057</v>
      </c>
      <c r="V88" s="14">
        <f>(E88*(Rates!$E$6/1000))/J88</f>
        <v>0</v>
      </c>
      <c r="W88" s="19">
        <f>((E88+S88)*(Rates!$E$4/100))/(2*J88)</f>
        <v>12.015753620393832</v>
      </c>
      <c r="X88" s="14">
        <f t="shared" si="8"/>
        <v>12.897899475000001</v>
      </c>
      <c r="Y88" s="20" t="str">
        <f>IF(F88="-","-",IF(I88="-",IF(F88=1,H88*Rates!$E$12*Rates!$E$7,IF(F88=2,H88*Rates!$E$13*Rates!$E$8,IF(F88=3,H88*Rates!$E$14*Rates!$E$9,"-"))),IF(F88=1,(E88/1000)*Rates!$E$12*Rates!$E$7,IF(F88=2,(E88/1000)*Rates!$E$13*Rates!$E$8,IF(F88=3,(E88/1000)*Rates!$E$14*Rates!$E$9,"-")))))</f>
        <v>-</v>
      </c>
      <c r="Z88" s="22" t="str">
        <f>IF(Y88="-","-",Y88*(Rates!$E$10/100))</f>
        <v>-</v>
      </c>
      <c r="AA88" s="19">
        <f t="shared" si="11"/>
        <v>1</v>
      </c>
      <c r="AB88" s="19"/>
      <c r="AC88" s="158"/>
    </row>
    <row r="89" spans="1:29" ht="15">
      <c r="A89" s="163">
        <v>76</v>
      </c>
      <c r="B89" s="173" t="s">
        <v>247</v>
      </c>
      <c r="C89" s="158">
        <v>20878.5738</v>
      </c>
      <c r="D89" s="158">
        <v>20469.19</v>
      </c>
      <c r="E89" s="10">
        <f t="shared" si="10"/>
        <v>20673.8819</v>
      </c>
      <c r="F89" s="160" t="s">
        <v>184</v>
      </c>
      <c r="G89" s="160">
        <v>12</v>
      </c>
      <c r="H89" s="160">
        <v>12</v>
      </c>
      <c r="I89" s="163">
        <v>3.8</v>
      </c>
      <c r="J89" s="165">
        <v>150</v>
      </c>
      <c r="K89" s="165">
        <v>15</v>
      </c>
      <c r="L89" s="126">
        <v>1500</v>
      </c>
      <c r="M89" s="170">
        <v>0.67</v>
      </c>
      <c r="N89" s="170">
        <v>0.75</v>
      </c>
      <c r="O89" s="170">
        <v>0.000631</v>
      </c>
      <c r="P89" s="170">
        <v>1.6</v>
      </c>
      <c r="Q89" s="170">
        <v>0.6</v>
      </c>
      <c r="R89" s="170">
        <v>0.885</v>
      </c>
      <c r="S89" s="18">
        <f t="shared" si="6"/>
        <v>1984.8255502294892</v>
      </c>
      <c r="T89" s="19">
        <f t="shared" si="7"/>
        <v>8.306247266564672</v>
      </c>
      <c r="U89" s="19">
        <f>((E89+S89)*(Rates!$E$5/1000))/(2*J89)</f>
        <v>0.4531741490045898</v>
      </c>
      <c r="V89" s="14">
        <f>(E89*(Rates!$E$6/1000))/J89</f>
        <v>0</v>
      </c>
      <c r="W89" s="19">
        <f>((E89+S89)*(Rates!$E$4/100))/(2*J89)</f>
        <v>6.419967110898356</v>
      </c>
      <c r="X89" s="14">
        <f t="shared" si="8"/>
        <v>13.183987749152038</v>
      </c>
      <c r="Y89" s="20" t="str">
        <f>IF(F89="-","-",IF(I89="-",IF(F89=1,H89*Rates!$E$12*Rates!$E$7,IF(F89=2,H89*Rates!$E$13*Rates!$E$8,IF(F89=3,H89*Rates!$E$14*Rates!$E$9,"-"))),IF(F89=1,(E89/1000)*Rates!$E$12*Rates!$E$7,IF(F89=2,(E89/1000)*Rates!$E$13*Rates!$E$8,IF(F89=3,(E89/1000)*Rates!$E$14*Rates!$E$9,"-")))))</f>
        <v>-</v>
      </c>
      <c r="Z89" s="22" t="str">
        <f>IF(Y89="-","-",Y89*(Rates!$E$10/100))</f>
        <v>-</v>
      </c>
      <c r="AA89" s="19">
        <f t="shared" si="11"/>
        <v>1.5</v>
      </c>
      <c r="AB89" s="19"/>
      <c r="AC89" s="158"/>
    </row>
    <row r="90" spans="1:29" ht="15">
      <c r="A90" s="163">
        <v>77</v>
      </c>
      <c r="B90" s="173" t="s">
        <v>248</v>
      </c>
      <c r="C90" s="158">
        <v>6846.760200000001</v>
      </c>
      <c r="D90" s="158">
        <v>6712.51</v>
      </c>
      <c r="E90" s="10">
        <f t="shared" si="10"/>
        <v>6779.6351</v>
      </c>
      <c r="F90" s="160" t="s">
        <v>184</v>
      </c>
      <c r="G90" s="160">
        <v>11</v>
      </c>
      <c r="H90" s="160">
        <v>8</v>
      </c>
      <c r="I90" s="163">
        <v>3.5</v>
      </c>
      <c r="J90" s="165">
        <v>75</v>
      </c>
      <c r="K90" s="165">
        <v>8</v>
      </c>
      <c r="L90" s="126">
        <v>2000</v>
      </c>
      <c r="M90" s="170">
        <v>0.75</v>
      </c>
      <c r="N90" s="170">
        <v>0.8</v>
      </c>
      <c r="O90" s="170">
        <v>0.00251</v>
      </c>
      <c r="P90" s="170">
        <v>1.6</v>
      </c>
      <c r="Q90" s="170">
        <v>0.6</v>
      </c>
      <c r="R90" s="170">
        <v>0.885</v>
      </c>
      <c r="S90" s="18">
        <f t="shared" si="6"/>
        <v>1530.7481225506322</v>
      </c>
      <c r="T90" s="19">
        <f t="shared" si="7"/>
        <v>8.748144962415614</v>
      </c>
      <c r="U90" s="19">
        <f>((E90+S90)*(Rates!$E$5/1000))/(2*J90)</f>
        <v>0.3324153289020253</v>
      </c>
      <c r="V90" s="14">
        <f>(E90*(Rates!$E$6/1000))/J90</f>
        <v>0</v>
      </c>
      <c r="W90" s="19">
        <f>((E90+S90)*(Rates!$E$4/100))/(2*J90)</f>
        <v>4.709217159445359</v>
      </c>
      <c r="X90" s="14">
        <f t="shared" si="8"/>
        <v>1.316858355330522</v>
      </c>
      <c r="Y90" s="20" t="str">
        <f>IF(F90="-","-",IF(I90="-",IF(F90=1,H90*Rates!$E$12*Rates!$E$7,IF(F90=2,H90*Rates!$E$13*Rates!$E$8,IF(F90=3,H90*Rates!$E$14*Rates!$E$9,"-"))),IF(F90=1,(E90/1000)*Rates!$E$12*Rates!$E$7,IF(F90=2,(E90/1000)*Rates!$E$13*Rates!$E$8,IF(F90=3,(E90/1000)*Rates!$E$14*Rates!$E$9,"-")))))</f>
        <v>-</v>
      </c>
      <c r="Z90" s="22" t="str">
        <f>IF(Y90="-","-",Y90*(Rates!$E$10/100))</f>
        <v>-</v>
      </c>
      <c r="AA90" s="19">
        <f t="shared" si="11"/>
        <v>0.3</v>
      </c>
      <c r="AB90" s="19"/>
      <c r="AC90" s="158"/>
    </row>
    <row r="91" spans="1:29" ht="15">
      <c r="A91" s="163">
        <v>78</v>
      </c>
      <c r="B91" s="173" t="s">
        <v>249</v>
      </c>
      <c r="C91" s="158">
        <v>17860.2</v>
      </c>
      <c r="D91" s="158">
        <v>17510</v>
      </c>
      <c r="E91" s="10">
        <f t="shared" si="10"/>
        <v>17685.1</v>
      </c>
      <c r="F91" s="160" t="s">
        <v>184</v>
      </c>
      <c r="G91" s="160">
        <v>10</v>
      </c>
      <c r="H91" s="160">
        <v>16</v>
      </c>
      <c r="I91" s="163">
        <v>1</v>
      </c>
      <c r="J91" s="165">
        <v>150</v>
      </c>
      <c r="K91" s="165">
        <v>8</v>
      </c>
      <c r="L91" s="126">
        <v>1500</v>
      </c>
      <c r="M91" s="170">
        <v>0.75</v>
      </c>
      <c r="N91" s="170">
        <v>1</v>
      </c>
      <c r="O91" s="170">
        <v>0.00251</v>
      </c>
      <c r="P91" s="170">
        <v>1.3</v>
      </c>
      <c r="Q91" s="170">
        <v>0.66</v>
      </c>
      <c r="R91" s="170">
        <v>0.88</v>
      </c>
      <c r="S91" s="18">
        <f t="shared" si="6"/>
        <v>4197.713872861259</v>
      </c>
      <c r="T91" s="19">
        <f t="shared" si="7"/>
        <v>11.239488439282283</v>
      </c>
      <c r="U91" s="19">
        <f>((E91+S91)*(Rates!$E$5/1000))/(2*J91)</f>
        <v>0.4376562774572252</v>
      </c>
      <c r="V91" s="14">
        <f>(E91*(Rates!$E$6/1000))/J91</f>
        <v>0</v>
      </c>
      <c r="W91" s="19">
        <f>((E91+S91)*(Rates!$E$4/100))/(2*J91)</f>
        <v>6.20013059731069</v>
      </c>
      <c r="X91" s="14">
        <f t="shared" si="8"/>
        <v>11.026641549725227</v>
      </c>
      <c r="Y91" s="20" t="str">
        <f>IF(F91="-","-",IF(I91="-",IF(F91=1,H91*Rates!$E$12*Rates!$E$7,IF(F91=2,H91*Rates!$E$13*Rates!$E$8,IF(F91=3,H91*Rates!$E$14*Rates!$E$9,"-"))),IF(F91=1,(E91/1000)*Rates!$E$12*Rates!$E$7,IF(F91=2,(E91/1000)*Rates!$E$13*Rates!$E$8,IF(F91=3,(E91/1000)*Rates!$E$14*Rates!$E$9,"-")))))</f>
        <v>-</v>
      </c>
      <c r="Z91" s="22" t="str">
        <f>IF(Y91="-","-",Y91*(Rates!$E$10/100))</f>
        <v>-</v>
      </c>
      <c r="AA91" s="19">
        <f t="shared" si="11"/>
        <v>0.8</v>
      </c>
      <c r="AB91" s="19"/>
      <c r="AC91" s="158"/>
    </row>
    <row r="92" spans="1:29" ht="15">
      <c r="A92" s="163">
        <v>79</v>
      </c>
      <c r="B92" s="173" t="s">
        <v>250</v>
      </c>
      <c r="C92" s="158">
        <v>18911.850599999998</v>
      </c>
      <c r="D92" s="158">
        <v>18541.03</v>
      </c>
      <c r="E92" s="10">
        <f t="shared" si="10"/>
        <v>18726.4403</v>
      </c>
      <c r="F92" s="160" t="s">
        <v>184</v>
      </c>
      <c r="G92" s="160">
        <v>12</v>
      </c>
      <c r="H92" s="160">
        <v>18</v>
      </c>
      <c r="I92" s="163">
        <v>3.4</v>
      </c>
      <c r="J92" s="165">
        <v>100</v>
      </c>
      <c r="K92" s="165">
        <v>10</v>
      </c>
      <c r="L92" s="126">
        <v>1000</v>
      </c>
      <c r="M92" s="170">
        <v>0.67</v>
      </c>
      <c r="N92" s="170">
        <v>0.85</v>
      </c>
      <c r="O92" s="170">
        <v>0.00251</v>
      </c>
      <c r="P92" s="170">
        <v>1.3</v>
      </c>
      <c r="Q92" s="170">
        <v>0.6</v>
      </c>
      <c r="R92" s="170">
        <v>0.885</v>
      </c>
      <c r="S92" s="18">
        <f t="shared" si="6"/>
        <v>3311.6100183095323</v>
      </c>
      <c r="T92" s="19">
        <f t="shared" si="7"/>
        <v>15.414830281690465</v>
      </c>
      <c r="U92" s="19">
        <f>((E92+S92)*(Rates!$E$5/1000))/(2*J92)</f>
        <v>0.6611415095492859</v>
      </c>
      <c r="V92" s="14">
        <f>(E92*(Rates!$E$6/1000))/J92</f>
        <v>0</v>
      </c>
      <c r="W92" s="19">
        <f>((E92+S92)*(Rates!$E$4/100))/(2*J92)</f>
        <v>9.366171385281552</v>
      </c>
      <c r="X92" s="14">
        <f t="shared" si="8"/>
        <v>15.917474254999997</v>
      </c>
      <c r="Y92" s="20" t="str">
        <f>IF(F92="-","-",IF(I92="-",IF(F92=1,H92*Rates!$E$12*Rates!$E$7,IF(F92=2,H92*Rates!$E$13*Rates!$E$8,IF(F92=3,H92*Rates!$E$14*Rates!$E$9,"-"))),IF(F92=1,(E92/1000)*Rates!$E$12*Rates!$E$7,IF(F92=2,(E92/1000)*Rates!$E$13*Rates!$E$8,IF(F92=3,(E92/1000)*Rates!$E$14*Rates!$E$9,"-")))))</f>
        <v>-</v>
      </c>
      <c r="Z92" s="22" t="str">
        <f>IF(Y92="-","-",Y92*(Rates!$E$10/100))</f>
        <v>-</v>
      </c>
      <c r="AA92" s="19">
        <f t="shared" si="11"/>
        <v>1</v>
      </c>
      <c r="AB92" s="19"/>
      <c r="AC92" s="158"/>
    </row>
    <row r="93" spans="1:29" ht="15">
      <c r="A93" s="163">
        <v>80</v>
      </c>
      <c r="B93" s="173" t="s">
        <v>251</v>
      </c>
      <c r="C93" s="158">
        <v>15454.8513</v>
      </c>
      <c r="D93" s="158">
        <v>12051</v>
      </c>
      <c r="E93" s="10">
        <f t="shared" si="10"/>
        <v>13752.925650000001</v>
      </c>
      <c r="F93" s="160" t="s">
        <v>184</v>
      </c>
      <c r="G93" s="160">
        <v>12</v>
      </c>
      <c r="H93" s="160">
        <v>8</v>
      </c>
      <c r="I93" s="163">
        <v>4</v>
      </c>
      <c r="J93" s="165">
        <v>100</v>
      </c>
      <c r="K93" s="165">
        <v>8</v>
      </c>
      <c r="L93" s="126">
        <v>2000</v>
      </c>
      <c r="M93" s="170">
        <v>0.67</v>
      </c>
      <c r="N93" s="170">
        <v>0.85</v>
      </c>
      <c r="O93" s="170">
        <v>0.00251</v>
      </c>
      <c r="P93" s="170">
        <v>1.3</v>
      </c>
      <c r="Q93" s="170">
        <v>0.56</v>
      </c>
      <c r="R93" s="170">
        <v>0.885</v>
      </c>
      <c r="S93" s="18">
        <f t="shared" si="6"/>
        <v>2898.206243739412</v>
      </c>
      <c r="T93" s="19">
        <f t="shared" si="7"/>
        <v>13.568399257825735</v>
      </c>
      <c r="U93" s="19">
        <f>((E93+S93)*(Rates!$E$5/1000))/(2*J93)</f>
        <v>0.4995339568121824</v>
      </c>
      <c r="V93" s="14">
        <f>(E93*(Rates!$E$6/1000))/J93</f>
        <v>0</v>
      </c>
      <c r="W93" s="19">
        <f>((E93+S93)*(Rates!$E$4/100))/(2*J93)</f>
        <v>7.076731054839252</v>
      </c>
      <c r="X93" s="14">
        <f t="shared" si="8"/>
        <v>4.440194786897865</v>
      </c>
      <c r="Y93" s="20" t="str">
        <f>IF(F93="-","-",IF(I93="-",IF(F93=1,H93*Rates!$E$12*Rates!$E$7,IF(F93=2,H93*Rates!$E$13*Rates!$E$8,IF(F93=3,H93*Rates!$E$14*Rates!$E$9,"-"))),IF(F93=1,(E93/1000)*Rates!$E$12*Rates!$E$7,IF(F93=2,(E93/1000)*Rates!$E$13*Rates!$E$8,IF(F93=3,(E93/1000)*Rates!$E$14*Rates!$E$9,"-")))))</f>
        <v>-</v>
      </c>
      <c r="Z93" s="22" t="str">
        <f>IF(Y93="-","-",Y93*(Rates!$E$10/100))</f>
        <v>-</v>
      </c>
      <c r="AA93" s="19">
        <f t="shared" si="11"/>
        <v>0.4</v>
      </c>
      <c r="AB93" s="19"/>
      <c r="AC93" s="158"/>
    </row>
    <row r="94" spans="1:29" ht="15">
      <c r="A94" s="163">
        <v>81</v>
      </c>
      <c r="B94" s="173" t="s">
        <v>252</v>
      </c>
      <c r="C94" s="158">
        <v>1134.6480000000001</v>
      </c>
      <c r="D94" s="158">
        <v>7879.5</v>
      </c>
      <c r="E94" s="10">
        <f t="shared" si="10"/>
        <v>4507.0740000000005</v>
      </c>
      <c r="F94" s="160" t="s">
        <v>184</v>
      </c>
      <c r="G94" s="160">
        <v>10</v>
      </c>
      <c r="H94" s="160">
        <v>20</v>
      </c>
      <c r="I94" s="163">
        <v>3.8</v>
      </c>
      <c r="J94" s="165">
        <v>50</v>
      </c>
      <c r="K94" s="165">
        <v>15</v>
      </c>
      <c r="L94" s="126">
        <v>1200</v>
      </c>
      <c r="M94" s="170">
        <v>0.6</v>
      </c>
      <c r="N94" s="170">
        <v>0.7</v>
      </c>
      <c r="O94" s="170">
        <v>0.000251</v>
      </c>
      <c r="P94" s="170">
        <v>1.8</v>
      </c>
      <c r="Q94" s="170">
        <v>0.6</v>
      </c>
      <c r="R94" s="170">
        <v>0.885</v>
      </c>
      <c r="S94" s="18">
        <f t="shared" si="6"/>
        <v>432.7080746250671</v>
      </c>
      <c r="T94" s="19">
        <f t="shared" si="7"/>
        <v>5.432487900499911</v>
      </c>
      <c r="U94" s="19">
        <f>((E94+S94)*(Rates!$E$5/1000))/(2*J94)</f>
        <v>0.29638692447750403</v>
      </c>
      <c r="V94" s="14">
        <f>(E94*(Rates!$E$6/1000))/J94</f>
        <v>0</v>
      </c>
      <c r="W94" s="19">
        <f>((E94+S94)*(Rates!$E$4/100))/(2*J94)</f>
        <v>4.198814763431308</v>
      </c>
      <c r="X94" s="14">
        <f t="shared" si="8"/>
        <v>1.80515914766282</v>
      </c>
      <c r="Y94" s="20" t="str">
        <f>IF(F94="-","-",IF(I94="-",IF(F94=1,H94*Rates!$E$12*Rates!$E$7,IF(F94=2,H94*Rates!$E$13*Rates!$E$8,IF(F94=3,H94*Rates!$E$14*Rates!$E$9,"-"))),IF(F94=1,(E94/1000)*Rates!$E$12*Rates!$E$7,IF(F94=2,(E94/1000)*Rates!$E$13*Rates!$E$8,IF(F94=3,(E94/1000)*Rates!$E$14*Rates!$E$9,"-")))))</f>
        <v>-</v>
      </c>
      <c r="Z94" s="22" t="str">
        <f>IF(Y94="-","-",Y94*(Rates!$E$10/100))</f>
        <v>-</v>
      </c>
      <c r="AA94" s="19">
        <f t="shared" si="11"/>
        <v>0.625</v>
      </c>
      <c r="AB94" s="19"/>
      <c r="AC94" s="158"/>
    </row>
    <row r="95" spans="1:29" ht="15">
      <c r="A95" s="163">
        <v>82</v>
      </c>
      <c r="B95" s="173" t="s">
        <v>253</v>
      </c>
      <c r="C95" s="158">
        <v>2742.0660000000003</v>
      </c>
      <c r="D95" s="158">
        <v>2595.6</v>
      </c>
      <c r="E95" s="10">
        <f aca="true" t="shared" si="12" ref="E95:E129">IF(C95=0,D95,IF(D95=0,C95,AVERAGE(C95,D95)))</f>
        <v>2668.833</v>
      </c>
      <c r="F95" s="160" t="s">
        <v>184</v>
      </c>
      <c r="G95" s="160">
        <v>10</v>
      </c>
      <c r="H95" s="160">
        <v>8</v>
      </c>
      <c r="I95" s="163">
        <v>5.4</v>
      </c>
      <c r="J95" s="165">
        <v>75</v>
      </c>
      <c r="K95" s="165">
        <v>10</v>
      </c>
      <c r="L95" s="126">
        <v>2000</v>
      </c>
      <c r="M95" s="170">
        <v>0.75</v>
      </c>
      <c r="N95" s="170">
        <v>0.8</v>
      </c>
      <c r="O95" s="170">
        <v>0.000251</v>
      </c>
      <c r="P95" s="170">
        <v>1.3</v>
      </c>
      <c r="Q95" s="170">
        <v>0.6</v>
      </c>
      <c r="R95" s="170">
        <v>0.885</v>
      </c>
      <c r="S95" s="18">
        <f aca="true" t="shared" si="13" ref="S95:S129">E95*Q95*(R95^K95)</f>
        <v>471.9601781442192</v>
      </c>
      <c r="T95" s="19">
        <f aca="true" t="shared" si="14" ref="T95:T129">(E95-S95)/(J95*K95)</f>
        <v>2.9291637624743743</v>
      </c>
      <c r="U95" s="19">
        <f>((E95+S95)*(Rates!$E$5/1000))/(2*J95)</f>
        <v>0.12563172712576876</v>
      </c>
      <c r="V95" s="14">
        <f>(E95*(Rates!$E$6/1000))/J95</f>
        <v>0</v>
      </c>
      <c r="W95" s="19">
        <f>((E95+S95)*(Rates!$E$4/100))/(2*J95)</f>
        <v>1.7797828009483911</v>
      </c>
      <c r="X95" s="14">
        <f aca="true" t="shared" si="15" ref="X95:X129">((E95*N95)*(AA95^P95))/(J95*K95)</f>
        <v>0.7954094944638053</v>
      </c>
      <c r="Y95" s="20" t="str">
        <f>IF(F95="-","-",IF(I95="-",IF(F95=1,H95*Rates!$E$12*Rates!$E$7,IF(F95=2,H95*Rates!$E$13*Rates!$E$8,IF(F95=3,H95*Rates!$E$14*Rates!$E$9,"-"))),IF(F95=1,(E95/1000)*Rates!$E$12*Rates!$E$7,IF(F95=2,(E95/1000)*Rates!$E$13*Rates!$E$8,IF(F95=3,(E95/1000)*Rates!$E$14*Rates!$E$9,"-")))))</f>
        <v>-</v>
      </c>
      <c r="Z95" s="22" t="str">
        <f>IF(Y95="-","-",Y95*(Rates!$E$10/100))</f>
        <v>-</v>
      </c>
      <c r="AA95" s="19">
        <f t="shared" si="11"/>
        <v>0.375</v>
      </c>
      <c r="AB95" s="19"/>
      <c r="AC95" s="158"/>
    </row>
    <row r="96" spans="1:29" ht="15">
      <c r="A96" s="163">
        <v>83</v>
      </c>
      <c r="B96" s="178" t="s">
        <v>254</v>
      </c>
      <c r="C96" s="158">
        <v>6618.78</v>
      </c>
      <c r="D96" s="158">
        <v>3151.8</v>
      </c>
      <c r="E96" s="10">
        <f t="shared" si="12"/>
        <v>4885.29</v>
      </c>
      <c r="F96" s="160" t="s">
        <v>184</v>
      </c>
      <c r="G96" s="160">
        <v>11</v>
      </c>
      <c r="H96" s="160">
        <v>16</v>
      </c>
      <c r="I96" s="163">
        <v>3.8</v>
      </c>
      <c r="J96" s="165">
        <v>125</v>
      </c>
      <c r="K96" s="165">
        <v>15</v>
      </c>
      <c r="L96" s="126">
        <v>2500</v>
      </c>
      <c r="M96" s="170">
        <v>0.8</v>
      </c>
      <c r="N96" s="170">
        <v>1</v>
      </c>
      <c r="O96" s="170">
        <v>0.000251</v>
      </c>
      <c r="P96" s="170">
        <v>1.8</v>
      </c>
      <c r="Q96" s="170">
        <v>0.6</v>
      </c>
      <c r="R96" s="170">
        <v>0.885</v>
      </c>
      <c r="S96" s="18">
        <f t="shared" si="13"/>
        <v>469.01924172647136</v>
      </c>
      <c r="T96" s="19">
        <f t="shared" si="14"/>
        <v>2.3553444044125484</v>
      </c>
      <c r="U96" s="19">
        <f>((E96+S96)*(Rates!$E$5/1000))/(2*J96)</f>
        <v>0.1285034218014353</v>
      </c>
      <c r="V96" s="14">
        <f>(E96*(Rates!$E$6/1000))/J96</f>
        <v>0</v>
      </c>
      <c r="W96" s="19">
        <f>((E96+S96)*(Rates!$E$4/100))/(2*J96)</f>
        <v>1.8204651421870006</v>
      </c>
      <c r="X96" s="14">
        <f t="shared" si="15"/>
        <v>1.5523846915312058</v>
      </c>
      <c r="Y96" s="20" t="str">
        <f>IF(F96="-","-",IF(I96="-",IF(F96=1,H96*Rates!$E$12*Rates!$E$7,IF(F96=2,H96*Rates!$E$13*Rates!$E$8,IF(F96=3,H96*Rates!$E$14*Rates!$E$9,"-"))),IF(F96=1,(E96/1000)*Rates!$E$12*Rates!$E$7,IF(F96=2,(E96/1000)*Rates!$E$13*Rates!$E$8,IF(F96=3,(E96/1000)*Rates!$E$14*Rates!$E$9,"-")))))</f>
        <v>-</v>
      </c>
      <c r="Z96" s="22" t="str">
        <f>IF(Y96="-","-",Y96*(Rates!$E$10/100))</f>
        <v>-</v>
      </c>
      <c r="AA96" s="19">
        <f t="shared" si="11"/>
        <v>0.75</v>
      </c>
      <c r="AB96" s="19"/>
      <c r="AC96" s="158"/>
    </row>
    <row r="97" spans="1:29" ht="15">
      <c r="A97" s="163">
        <v>84</v>
      </c>
      <c r="B97" s="173" t="s">
        <v>369</v>
      </c>
      <c r="C97" s="158">
        <v>2552.958</v>
      </c>
      <c r="D97" s="158">
        <v>1668.6</v>
      </c>
      <c r="E97" s="10">
        <f t="shared" si="12"/>
        <v>2110.779</v>
      </c>
      <c r="F97" s="160" t="s">
        <v>184</v>
      </c>
      <c r="G97" s="160">
        <v>10</v>
      </c>
      <c r="H97" s="160">
        <v>7</v>
      </c>
      <c r="I97" s="163">
        <v>5</v>
      </c>
      <c r="J97" s="165">
        <v>100</v>
      </c>
      <c r="K97" s="165">
        <v>10</v>
      </c>
      <c r="L97" s="126">
        <v>2000</v>
      </c>
      <c r="M97" s="170">
        <v>0.8</v>
      </c>
      <c r="N97" s="170">
        <v>0.8</v>
      </c>
      <c r="O97" s="170">
        <v>0.00159</v>
      </c>
      <c r="P97" s="170">
        <v>1.4</v>
      </c>
      <c r="Q97" s="170">
        <v>0.6</v>
      </c>
      <c r="R97" s="170">
        <v>0.885</v>
      </c>
      <c r="S97" s="18">
        <f t="shared" si="13"/>
        <v>373.273124569082</v>
      </c>
      <c r="T97" s="19">
        <f t="shared" si="14"/>
        <v>1.737505875430918</v>
      </c>
      <c r="U97" s="19">
        <f>((E97+S97)*(Rates!$E$5/1000))/(2*J97)</f>
        <v>0.07452156373707246</v>
      </c>
      <c r="V97" s="14">
        <f>(E97*(Rates!$E$6/1000))/J97</f>
        <v>0</v>
      </c>
      <c r="W97" s="19">
        <f>((E97+S97)*(Rates!$E$4/100))/(2*J97)</f>
        <v>1.05572215294186</v>
      </c>
      <c r="X97" s="14">
        <f t="shared" si="15"/>
        <v>0.6398685397084504</v>
      </c>
      <c r="Y97" s="20" t="str">
        <f>IF(F97="-","-",IF(I97="-",IF(F97=1,H97*Rates!$E$12*Rates!$E$7,IF(F97=2,H97*Rates!$E$13*Rates!$E$8,IF(F97=3,H97*Rates!$E$14*Rates!$E$9,"-"))),IF(F97=1,(E97/1000)*Rates!$E$12*Rates!$E$7,IF(F97=2,(E97/1000)*Rates!$E$13*Rates!$E$8,IF(F97=3,(E97/1000)*Rates!$E$14*Rates!$E$9,"-")))))</f>
        <v>-</v>
      </c>
      <c r="Z97" s="22" t="str">
        <f>IF(Y97="-","-",Y97*(Rates!$E$10/100))</f>
        <v>-</v>
      </c>
      <c r="AA97" s="19">
        <f t="shared" si="11"/>
        <v>0.5</v>
      </c>
      <c r="AB97" s="19"/>
      <c r="AC97" s="158"/>
    </row>
    <row r="98" spans="1:29" ht="15">
      <c r="A98" s="163">
        <v>85</v>
      </c>
      <c r="B98" s="173" t="s">
        <v>255</v>
      </c>
      <c r="C98" s="158">
        <v>1680.96</v>
      </c>
      <c r="D98" s="158">
        <v>1648</v>
      </c>
      <c r="E98" s="10">
        <f t="shared" si="12"/>
        <v>1664.48</v>
      </c>
      <c r="F98" s="160" t="s">
        <v>184</v>
      </c>
      <c r="G98" s="160">
        <v>10</v>
      </c>
      <c r="H98" s="160">
        <v>4.5</v>
      </c>
      <c r="I98" s="163">
        <v>2</v>
      </c>
      <c r="J98" s="165">
        <v>50</v>
      </c>
      <c r="K98" s="165">
        <v>10</v>
      </c>
      <c r="L98" s="126">
        <v>1000</v>
      </c>
      <c r="M98" s="170">
        <v>0.65</v>
      </c>
      <c r="N98" s="170">
        <v>0.95</v>
      </c>
      <c r="O98" s="170">
        <v>0.000251</v>
      </c>
      <c r="P98" s="170">
        <v>1.3</v>
      </c>
      <c r="Q98" s="170">
        <v>0.6</v>
      </c>
      <c r="R98" s="170">
        <v>0.885</v>
      </c>
      <c r="S98" s="18">
        <f t="shared" si="13"/>
        <v>294.3489822396118</v>
      </c>
      <c r="T98" s="19">
        <f t="shared" si="14"/>
        <v>2.7402620355207765</v>
      </c>
      <c r="U98" s="19">
        <f>((E98+S98)*(Rates!$E$5/1000))/(2*J98)</f>
        <v>0.11752973893437671</v>
      </c>
      <c r="V98" s="14">
        <f>(E98*(Rates!$E$6/1000))/J98</f>
        <v>0</v>
      </c>
      <c r="W98" s="19">
        <f>((E98+S98)*(Rates!$E$4/100))/(2*J98)</f>
        <v>1.6650046349036702</v>
      </c>
      <c r="X98" s="14">
        <f t="shared" si="15"/>
        <v>1.2843789752526755</v>
      </c>
      <c r="Y98" s="20" t="str">
        <f>IF(F98="-","-",IF(I98="-",IF(F98=1,H98*Rates!$E$12*Rates!$E$7,IF(F98=2,H98*Rates!$E$13*Rates!$E$8,IF(F98=3,H98*Rates!$E$14*Rates!$E$9,"-"))),IF(F98=1,(E98/1000)*Rates!$E$12*Rates!$E$7,IF(F98=2,(E98/1000)*Rates!$E$13*Rates!$E$8,IF(F98=3,(E98/1000)*Rates!$E$14*Rates!$E$9,"-")))))</f>
        <v>-</v>
      </c>
      <c r="Z98" s="22" t="str">
        <f>IF(Y98="-","-",Y98*(Rates!$E$10/100))</f>
        <v>-</v>
      </c>
      <c r="AA98" s="19">
        <f t="shared" si="11"/>
        <v>0.5</v>
      </c>
      <c r="AB98" s="19"/>
      <c r="AC98" s="158"/>
    </row>
    <row r="99" spans="1:29" ht="15">
      <c r="A99" s="163">
        <v>86</v>
      </c>
      <c r="B99" s="173" t="s">
        <v>256</v>
      </c>
      <c r="C99" s="158">
        <v>2363.85</v>
      </c>
      <c r="D99" s="158">
        <v>2132.1</v>
      </c>
      <c r="E99" s="10">
        <f t="shared" si="12"/>
        <v>2247.975</v>
      </c>
      <c r="F99" s="160" t="s">
        <v>184</v>
      </c>
      <c r="G99" s="160">
        <v>10</v>
      </c>
      <c r="H99" s="160">
        <v>9</v>
      </c>
      <c r="I99" s="163">
        <v>4.3</v>
      </c>
      <c r="J99" s="165">
        <v>50</v>
      </c>
      <c r="K99" s="165">
        <v>10</v>
      </c>
      <c r="L99" s="126">
        <v>1000</v>
      </c>
      <c r="M99" s="170">
        <v>0.81</v>
      </c>
      <c r="N99" s="170">
        <v>1.8</v>
      </c>
      <c r="O99" s="170">
        <v>0.00251</v>
      </c>
      <c r="P99" s="170">
        <v>1.3</v>
      </c>
      <c r="Q99" s="170">
        <v>0.6</v>
      </c>
      <c r="R99" s="170">
        <v>0.885</v>
      </c>
      <c r="S99" s="18">
        <f t="shared" si="13"/>
        <v>397.53505800615886</v>
      </c>
      <c r="T99" s="19">
        <f t="shared" si="14"/>
        <v>3.700879883987682</v>
      </c>
      <c r="U99" s="19">
        <f>((E99+S99)*(Rates!$E$5/1000))/(2*J99)</f>
        <v>0.15873060348036955</v>
      </c>
      <c r="V99" s="14">
        <f>(E99*(Rates!$E$6/1000))/J99</f>
        <v>0</v>
      </c>
      <c r="W99" s="19">
        <f>((E99+S99)*(Rates!$E$4/100))/(2*J99)</f>
        <v>2.2486835493052353</v>
      </c>
      <c r="X99" s="14">
        <f t="shared" si="15"/>
        <v>3.286661545258035</v>
      </c>
      <c r="Y99" s="20" t="str">
        <f>IF(F99="-","-",IF(I99="-",IF(F99=1,H99*Rates!$E$12*Rates!$E$7,IF(F99=2,H99*Rates!$E$13*Rates!$E$8,IF(F99=3,H99*Rates!$E$14*Rates!$E$9,"-"))),IF(F99=1,(E99/1000)*Rates!$E$12*Rates!$E$7,IF(F99=2,(E99/1000)*Rates!$E$13*Rates!$E$8,IF(F99=3,(E99/1000)*Rates!$E$14*Rates!$E$9,"-")))))</f>
        <v>-</v>
      </c>
      <c r="Z99" s="22" t="str">
        <f>IF(Y99="-","-",Y99*(Rates!$E$10/100))</f>
        <v>-</v>
      </c>
      <c r="AA99" s="19">
        <f t="shared" si="11"/>
        <v>0.5</v>
      </c>
      <c r="AB99" s="19"/>
      <c r="AC99" s="158"/>
    </row>
    <row r="100" spans="1:29" ht="15">
      <c r="A100" s="163">
        <v>87</v>
      </c>
      <c r="B100" s="178" t="s">
        <v>257</v>
      </c>
      <c r="C100" s="158">
        <v>1680.96</v>
      </c>
      <c r="D100" s="158">
        <v>1648</v>
      </c>
      <c r="E100" s="10">
        <f t="shared" si="12"/>
        <v>1664.48</v>
      </c>
      <c r="F100" s="160" t="s">
        <v>184</v>
      </c>
      <c r="G100" s="160">
        <v>11</v>
      </c>
      <c r="H100" s="160">
        <v>6</v>
      </c>
      <c r="I100" s="163">
        <v>3.8</v>
      </c>
      <c r="J100" s="165">
        <v>100</v>
      </c>
      <c r="K100" s="165">
        <v>10</v>
      </c>
      <c r="L100" s="126">
        <v>2000</v>
      </c>
      <c r="M100" s="170">
        <v>0.65</v>
      </c>
      <c r="N100" s="170">
        <v>0.65</v>
      </c>
      <c r="O100" s="170">
        <v>0.000251</v>
      </c>
      <c r="P100" s="170">
        <v>1.6</v>
      </c>
      <c r="Q100" s="170">
        <v>0.6</v>
      </c>
      <c r="R100" s="170">
        <v>0.885</v>
      </c>
      <c r="S100" s="18">
        <f t="shared" si="13"/>
        <v>294.3489822396118</v>
      </c>
      <c r="T100" s="19">
        <f t="shared" si="14"/>
        <v>1.3701310177603883</v>
      </c>
      <c r="U100" s="19">
        <f>((E100+S100)*(Rates!$E$5/1000))/(2*J100)</f>
        <v>0.058764869467188355</v>
      </c>
      <c r="V100" s="14">
        <f>(E100*(Rates!$E$6/1000))/J100</f>
        <v>0</v>
      </c>
      <c r="W100" s="19">
        <f>((E100+S100)*(Rates!$E$4/100))/(2*J100)</f>
        <v>0.8325023174518351</v>
      </c>
      <c r="X100" s="14">
        <f t="shared" si="15"/>
        <v>0.35689786069003093</v>
      </c>
      <c r="Y100" s="20" t="str">
        <f>IF(F100="-","-",IF(I100="-",IF(F100=1,H100*Rates!$E$12*Rates!$E$7,IF(F100=2,H100*Rates!$E$13*Rates!$E$8,IF(F100=3,H100*Rates!$E$14*Rates!$E$9,"-"))),IF(F100=1,(E100/1000)*Rates!$E$12*Rates!$E$7,IF(F100=2,(E100/1000)*Rates!$E$13*Rates!$E$8,IF(F100=3,(E100/1000)*Rates!$E$14*Rates!$E$9,"-")))))</f>
        <v>-</v>
      </c>
      <c r="Z100" s="22" t="str">
        <f>IF(Y100="-","-",Y100*(Rates!$E$10/100))</f>
        <v>-</v>
      </c>
      <c r="AA100" s="19">
        <f t="shared" si="11"/>
        <v>0.5</v>
      </c>
      <c r="AB100" s="19"/>
      <c r="AC100" s="158"/>
    </row>
    <row r="101" spans="1:35" ht="15">
      <c r="A101" s="163">
        <v>88</v>
      </c>
      <c r="B101" s="173" t="s">
        <v>258</v>
      </c>
      <c r="C101" s="158">
        <v>3151.8</v>
      </c>
      <c r="D101" s="158">
        <v>3090</v>
      </c>
      <c r="E101" s="10">
        <f t="shared" si="12"/>
        <v>3120.9</v>
      </c>
      <c r="F101" s="160" t="s">
        <v>184</v>
      </c>
      <c r="G101" s="160">
        <v>10</v>
      </c>
      <c r="H101" s="160">
        <v>5</v>
      </c>
      <c r="I101" s="163">
        <v>5</v>
      </c>
      <c r="J101" s="165">
        <v>100</v>
      </c>
      <c r="K101" s="165">
        <v>10</v>
      </c>
      <c r="L101" s="126">
        <v>1000</v>
      </c>
      <c r="M101" s="170">
        <v>0.7</v>
      </c>
      <c r="N101" s="170">
        <v>0.5</v>
      </c>
      <c r="O101" s="170">
        <v>0.00251</v>
      </c>
      <c r="P101" s="170">
        <v>1.3</v>
      </c>
      <c r="Q101" s="170">
        <v>0.5</v>
      </c>
      <c r="R101" s="170">
        <v>0.895</v>
      </c>
      <c r="S101" s="18">
        <f t="shared" si="13"/>
        <v>514.6123573743089</v>
      </c>
      <c r="T101" s="19">
        <f t="shared" si="14"/>
        <v>2.6062876426256913</v>
      </c>
      <c r="U101" s="19">
        <f>((E101+S101)*(Rates!$E$5/1000))/(2*J101)</f>
        <v>0.10906537072122927</v>
      </c>
      <c r="V101" s="14">
        <f>(E101*(Rates!$E$6/1000))/J101</f>
        <v>0</v>
      </c>
      <c r="W101" s="19">
        <f>((E101+S101)*(Rates!$E$4/100))/(2*J101)</f>
        <v>1.5450927518840814</v>
      </c>
      <c r="X101" s="14">
        <f t="shared" si="15"/>
        <v>1.5604500000000001</v>
      </c>
      <c r="Y101" s="20" t="str">
        <f>IF(F101="-","-",IF(I101="-",IF(F101=1,H101*Rates!$E$12*Rates!$E$7,IF(F101=2,H101*Rates!$E$13*Rates!$E$8,IF(F101=3,H101*Rates!$E$14*Rates!$E$9,"-"))),IF(F101=1,(E101/1000)*Rates!$E$12*Rates!$E$7,IF(F101=2,(E101/1000)*Rates!$E$13*Rates!$E$8,IF(F101=3,(E101/1000)*Rates!$E$14*Rates!$E$9,"-")))))</f>
        <v>-</v>
      </c>
      <c r="Z101" s="22" t="str">
        <f>IF(Y101="-","-",Y101*(Rates!$E$10/100))</f>
        <v>-</v>
      </c>
      <c r="AA101" s="19">
        <f t="shared" si="11"/>
        <v>1</v>
      </c>
      <c r="AB101" s="19"/>
      <c r="AC101" s="158"/>
      <c r="AD101" s="23"/>
      <c r="AE101" s="23"/>
      <c r="AF101" s="23"/>
      <c r="AG101" s="23"/>
      <c r="AH101" s="23"/>
      <c r="AI101" s="23"/>
    </row>
    <row r="102" spans="1:35" ht="15">
      <c r="A102" s="163">
        <v>89</v>
      </c>
      <c r="B102" s="173" t="s">
        <v>259</v>
      </c>
      <c r="C102" s="158">
        <v>21163.8117</v>
      </c>
      <c r="D102" s="158">
        <v>20748.835</v>
      </c>
      <c r="E102" s="10">
        <f t="shared" si="12"/>
        <v>20956.32335</v>
      </c>
      <c r="F102" s="160" t="s">
        <v>184</v>
      </c>
      <c r="G102" s="160">
        <v>13</v>
      </c>
      <c r="H102" s="160">
        <v>8</v>
      </c>
      <c r="I102" s="163">
        <v>4</v>
      </c>
      <c r="J102" s="165">
        <v>100</v>
      </c>
      <c r="K102" s="165">
        <v>10</v>
      </c>
      <c r="L102" s="126">
        <v>1500</v>
      </c>
      <c r="M102" s="170">
        <v>0.6</v>
      </c>
      <c r="N102" s="170">
        <v>1.2</v>
      </c>
      <c r="O102" s="170">
        <v>0.00251</v>
      </c>
      <c r="P102" s="170">
        <v>1.3</v>
      </c>
      <c r="Q102" s="170">
        <v>0.56</v>
      </c>
      <c r="R102" s="170">
        <v>0.885</v>
      </c>
      <c r="S102" s="18">
        <f t="shared" si="13"/>
        <v>3458.8826257567516</v>
      </c>
      <c r="T102" s="19">
        <f t="shared" si="14"/>
        <v>17.497440724243248</v>
      </c>
      <c r="U102" s="19">
        <f>((E102+S102)*(Rates!$E$5/1000))/(2*J102)</f>
        <v>0.7324561792727026</v>
      </c>
      <c r="V102" s="14">
        <f>(E102*(Rates!$E$6/1000))/J102</f>
        <v>0</v>
      </c>
      <c r="W102" s="19">
        <f>((E102+S102)*(Rates!$E$4/100))/(2*J102)</f>
        <v>10.37646253969662</v>
      </c>
      <c r="X102" s="14">
        <f t="shared" si="15"/>
        <v>14.844914484332502</v>
      </c>
      <c r="Y102" s="20" t="str">
        <f>IF(F102="-","-",IF(I102="-",IF(F102=1,H102*Rates!$E$12*Rates!$E$7,IF(F102=2,H102*Rates!$E$13*Rates!$E$8,IF(F102=3,H102*Rates!$E$14*Rates!$E$9,"-"))),IF(F102=1,(E102/1000)*Rates!$E$12*Rates!$E$7,IF(F102=2,(E102/1000)*Rates!$E$13*Rates!$E$8,IF(F102=3,(E102/1000)*Rates!$E$14*Rates!$E$9,"-")))))</f>
        <v>-</v>
      </c>
      <c r="Z102" s="22" t="str">
        <f>IF(Y102="-","-",Y102*(Rates!$E$10/100))</f>
        <v>-</v>
      </c>
      <c r="AA102" s="19">
        <f t="shared" si="11"/>
        <v>0.6666666666666666</v>
      </c>
      <c r="AB102" s="19"/>
      <c r="AC102" s="158"/>
      <c r="AD102" s="23"/>
      <c r="AE102" s="23"/>
      <c r="AF102" s="23"/>
      <c r="AG102" s="23"/>
      <c r="AH102" s="23"/>
      <c r="AI102" s="23"/>
    </row>
    <row r="103" spans="1:35" ht="15">
      <c r="A103" s="163">
        <v>90</v>
      </c>
      <c r="B103" s="173" t="s">
        <v>260</v>
      </c>
      <c r="C103" s="158">
        <v>28891.5</v>
      </c>
      <c r="D103" s="158">
        <v>28325</v>
      </c>
      <c r="E103" s="10">
        <f t="shared" si="12"/>
        <v>28608.25</v>
      </c>
      <c r="F103" s="160" t="s">
        <v>184</v>
      </c>
      <c r="G103" s="160">
        <v>13</v>
      </c>
      <c r="H103" s="160">
        <v>6</v>
      </c>
      <c r="I103" s="163">
        <v>4</v>
      </c>
      <c r="J103" s="127">
        <v>75</v>
      </c>
      <c r="K103" s="127">
        <v>10</v>
      </c>
      <c r="L103" s="126">
        <v>1500</v>
      </c>
      <c r="M103" s="171">
        <v>0.6</v>
      </c>
      <c r="N103" s="171">
        <v>1.2</v>
      </c>
      <c r="O103" s="171">
        <v>0.00251</v>
      </c>
      <c r="P103" s="171">
        <v>1.3</v>
      </c>
      <c r="Q103" s="171">
        <v>0.56</v>
      </c>
      <c r="R103" s="171">
        <v>0.885</v>
      </c>
      <c r="S103" s="18">
        <f t="shared" si="13"/>
        <v>4721.84825676044</v>
      </c>
      <c r="T103" s="19">
        <f t="shared" si="14"/>
        <v>31.848535657652747</v>
      </c>
      <c r="U103" s="19">
        <f>((E103+S103)*(Rates!$E$5/1000))/(2*J103)</f>
        <v>1.3332039302704175</v>
      </c>
      <c r="V103" s="14">
        <f>(E103*(Rates!$E$6/1000))/J103</f>
        <v>0</v>
      </c>
      <c r="W103" s="19">
        <f>((E103+S103)*(Rates!$E$4/100))/(2*J103)</f>
        <v>18.887055678830915</v>
      </c>
      <c r="X103" s="14">
        <f t="shared" si="15"/>
        <v>18.58969569444662</v>
      </c>
      <c r="Y103" s="20" t="str">
        <f>IF(F103="-","-",IF(I103="-",IF(F103=1,H103*Rates!$E$12*Rates!$E$7,IF(F103=2,H103*Rates!$E$13*Rates!$E$8,IF(F103=3,H103*Rates!$E$14*Rates!$E$9,"-"))),IF(F103=1,(E103/1000)*Rates!$E$12*Rates!$E$7,IF(F103=2,(E103/1000)*Rates!$E$13*Rates!$E$8,IF(F103=3,(E103/1000)*Rates!$E$14*Rates!$E$9,"-")))))</f>
        <v>-</v>
      </c>
      <c r="Z103" s="22" t="str">
        <f>IF(Y103="-","-",Y103*(Rates!$E$10/100))</f>
        <v>-</v>
      </c>
      <c r="AA103" s="19">
        <f t="shared" si="11"/>
        <v>0.5</v>
      </c>
      <c r="AB103" s="19"/>
      <c r="AC103" s="158"/>
      <c r="AD103" s="23"/>
      <c r="AE103" s="23"/>
      <c r="AF103" s="23"/>
      <c r="AG103" s="23"/>
      <c r="AH103" s="23"/>
      <c r="AI103" s="23"/>
    </row>
    <row r="104" spans="1:35" ht="15">
      <c r="A104" s="163">
        <v>91</v>
      </c>
      <c r="B104" s="173" t="s">
        <v>261</v>
      </c>
      <c r="C104" s="158">
        <v>7748.175</v>
      </c>
      <c r="D104" s="158">
        <v>7596.25</v>
      </c>
      <c r="E104" s="10">
        <f t="shared" si="12"/>
        <v>7672.2125</v>
      </c>
      <c r="F104" s="160" t="s">
        <v>184</v>
      </c>
      <c r="G104" s="160">
        <v>12</v>
      </c>
      <c r="H104" s="160">
        <v>8</v>
      </c>
      <c r="I104" s="163">
        <v>4.5</v>
      </c>
      <c r="J104" s="165">
        <v>100</v>
      </c>
      <c r="K104" s="165">
        <v>10</v>
      </c>
      <c r="L104" s="126">
        <v>2000</v>
      </c>
      <c r="M104" s="170">
        <v>0.4</v>
      </c>
      <c r="N104" s="170">
        <v>0.85</v>
      </c>
      <c r="O104" s="170">
        <v>0.00251</v>
      </c>
      <c r="P104" s="170">
        <v>1.3</v>
      </c>
      <c r="Q104" s="170">
        <v>0.56</v>
      </c>
      <c r="R104" s="170">
        <v>0.885</v>
      </c>
      <c r="S104" s="18">
        <f t="shared" si="13"/>
        <v>1266.3138506766634</v>
      </c>
      <c r="T104" s="19">
        <f t="shared" si="14"/>
        <v>6.405898649323336</v>
      </c>
      <c r="U104" s="19">
        <f>((E104+S104)*(Rates!$E$5/1000))/(2*J104)</f>
        <v>0.26815579052029986</v>
      </c>
      <c r="V104" s="14">
        <f>(E104*(Rates!$E$6/1000))/J104</f>
        <v>0</v>
      </c>
      <c r="W104" s="19">
        <f>((E104+S104)*(Rates!$E$4/100))/(2*J104)</f>
        <v>3.7988736990375815</v>
      </c>
      <c r="X104" s="14">
        <f t="shared" si="15"/>
        <v>2.648503520103687</v>
      </c>
      <c r="Y104" s="20" t="str">
        <f>IF(F104="-","-",IF(I104="-",IF(F104=1,H104*Rates!$E$12*Rates!$E$7,IF(F104=2,H104*Rates!$E$13*Rates!$E$8,IF(F104=3,H104*Rates!$E$14*Rates!$E$9,"-"))),IF(F104=1,(E104/1000)*Rates!$E$12*Rates!$E$7,IF(F104=2,(E104/1000)*Rates!$E$13*Rates!$E$8,IF(F104=3,(E104/1000)*Rates!$E$14*Rates!$E$9,"-")))))</f>
        <v>-</v>
      </c>
      <c r="Z104" s="22" t="str">
        <f>IF(Y104="-","-",Y104*(Rates!$E$10/100))</f>
        <v>-</v>
      </c>
      <c r="AA104" s="19">
        <f t="shared" si="11"/>
        <v>0.5</v>
      </c>
      <c r="AB104" s="19"/>
      <c r="AC104" s="158"/>
      <c r="AD104" s="23"/>
      <c r="AE104" s="23"/>
      <c r="AF104" s="23"/>
      <c r="AG104" s="23"/>
      <c r="AH104" s="23"/>
      <c r="AI104" s="23"/>
    </row>
    <row r="105" spans="1:35" ht="15">
      <c r="A105" s="163">
        <v>92</v>
      </c>
      <c r="B105" s="173" t="s">
        <v>262</v>
      </c>
      <c r="C105" s="158">
        <v>945.54</v>
      </c>
      <c r="D105" s="158">
        <v>927</v>
      </c>
      <c r="E105" s="10">
        <f t="shared" si="12"/>
        <v>936.27</v>
      </c>
      <c r="F105" s="160" t="s">
        <v>184</v>
      </c>
      <c r="G105" s="160">
        <v>10</v>
      </c>
      <c r="H105" s="160">
        <v>12</v>
      </c>
      <c r="I105" s="163">
        <v>4.5</v>
      </c>
      <c r="J105" s="165">
        <v>75</v>
      </c>
      <c r="K105" s="165">
        <v>15</v>
      </c>
      <c r="L105" s="126">
        <v>3000</v>
      </c>
      <c r="M105" s="170">
        <v>0.65</v>
      </c>
      <c r="N105" s="170">
        <v>0.65</v>
      </c>
      <c r="O105" s="170">
        <v>0.000251</v>
      </c>
      <c r="P105" s="170">
        <v>1.8</v>
      </c>
      <c r="Q105" s="170">
        <v>0.6</v>
      </c>
      <c r="R105" s="170">
        <v>0.885</v>
      </c>
      <c r="S105" s="18">
        <f t="shared" si="13"/>
        <v>89.88793816769186</v>
      </c>
      <c r="T105" s="19">
        <f t="shared" si="14"/>
        <v>0.7523396105176072</v>
      </c>
      <c r="U105" s="19">
        <f>((E105+S105)*(Rates!$E$5/1000))/(2*J105)</f>
        <v>0.04104631752670767</v>
      </c>
      <c r="V105" s="14">
        <f>(E105*(Rates!$E$6/1000))/J105</f>
        <v>0</v>
      </c>
      <c r="W105" s="19">
        <f>((E105+S105)*(Rates!$E$4/100))/(2*J105)</f>
        <v>0.5814894982950254</v>
      </c>
      <c r="X105" s="14">
        <f t="shared" si="15"/>
        <v>0.09255890838745717</v>
      </c>
      <c r="Y105" s="20" t="str">
        <f>IF(F105="-","-",IF(I105="-",IF(F105=1,H105*Rates!$E$12*Rates!$E$7,IF(F105=2,H105*Rates!$E$13*Rates!$E$8,IF(F105=3,H105*Rates!$E$14*Rates!$E$9,"-"))),IF(F105=1,(E105/1000)*Rates!$E$12*Rates!$E$7,IF(F105=2,(E105/1000)*Rates!$E$13*Rates!$E$8,IF(F105=3,(E105/1000)*Rates!$E$14*Rates!$E$9,"-")))))</f>
        <v>-</v>
      </c>
      <c r="Z105" s="22" t="str">
        <f>IF(Y105="-","-",Y105*(Rates!$E$10/100))</f>
        <v>-</v>
      </c>
      <c r="AA105" s="19">
        <f t="shared" si="11"/>
        <v>0.375</v>
      </c>
      <c r="AB105" s="19"/>
      <c r="AC105" s="158"/>
      <c r="AD105" s="23"/>
      <c r="AE105" s="23"/>
      <c r="AF105" s="23"/>
      <c r="AG105" s="23"/>
      <c r="AH105" s="23"/>
      <c r="AI105" s="23"/>
    </row>
    <row r="106" spans="1:35" ht="15">
      <c r="A106" s="163">
        <v>93</v>
      </c>
      <c r="B106" s="173" t="s">
        <v>741</v>
      </c>
      <c r="C106" s="158">
        <v>15759</v>
      </c>
      <c r="D106" s="158">
        <v>15450</v>
      </c>
      <c r="E106" s="10">
        <f t="shared" si="12"/>
        <v>15604.5</v>
      </c>
      <c r="F106" s="160" t="s">
        <v>184</v>
      </c>
      <c r="G106" s="160">
        <v>10</v>
      </c>
      <c r="H106" s="160">
        <v>20</v>
      </c>
      <c r="I106" s="163">
        <v>2.5</v>
      </c>
      <c r="J106" s="165">
        <v>80</v>
      </c>
      <c r="K106" s="165">
        <v>10</v>
      </c>
      <c r="L106" s="126">
        <v>1000</v>
      </c>
      <c r="M106" s="170">
        <v>0.9</v>
      </c>
      <c r="N106" s="170">
        <v>0.7</v>
      </c>
      <c r="O106" s="170">
        <v>0.000251</v>
      </c>
      <c r="P106" s="170">
        <v>1.8</v>
      </c>
      <c r="Q106" s="170">
        <v>0.6</v>
      </c>
      <c r="R106" s="170">
        <v>0.885</v>
      </c>
      <c r="S106" s="18">
        <f t="shared" si="13"/>
        <v>2759.5217084963606</v>
      </c>
      <c r="T106" s="19">
        <f t="shared" si="14"/>
        <v>16.05622286437955</v>
      </c>
      <c r="U106" s="19">
        <f>((E106+S106)*(Rates!$E$5/1000))/(2*J106)</f>
        <v>0.6886508140686135</v>
      </c>
      <c r="V106" s="14">
        <f>(E106*(Rates!$E$6/1000))/J106</f>
        <v>0</v>
      </c>
      <c r="W106" s="19">
        <f>((E106+S106)*(Rates!$E$4/100))/(2*J106)</f>
        <v>9.75588653263869</v>
      </c>
      <c r="X106" s="14">
        <f t="shared" si="15"/>
        <v>9.137342143109894</v>
      </c>
      <c r="Y106" s="20" t="str">
        <f>IF(F106="-","-",IF(I106="-",IF(F106=1,H106*Rates!$E$12*Rates!$E$7,IF(F106=2,H106*Rates!$E$13*Rates!$E$8,IF(F106=3,H106*Rates!$E$14*Rates!$E$9,"-"))),IF(F106=1,(E106/1000)*Rates!$E$12*Rates!$E$7,IF(F106=2,(E106/1000)*Rates!$E$13*Rates!$E$8,IF(F106=3,(E106/1000)*Rates!$E$14*Rates!$E$9,"-")))))</f>
        <v>-</v>
      </c>
      <c r="Z106" s="22" t="str">
        <f>IF(Y106="-","-",Y106*(Rates!$E$10/100))</f>
        <v>-</v>
      </c>
      <c r="AA106" s="19">
        <f t="shared" si="11"/>
        <v>0.8</v>
      </c>
      <c r="AB106" s="19"/>
      <c r="AC106" s="158"/>
      <c r="AD106" s="23"/>
      <c r="AE106" s="23"/>
      <c r="AF106" s="23"/>
      <c r="AG106" s="23"/>
      <c r="AH106" s="23"/>
      <c r="AI106" s="23"/>
    </row>
    <row r="107" spans="1:35" ht="15">
      <c r="A107" s="163">
        <v>94</v>
      </c>
      <c r="B107" s="173" t="s">
        <v>263</v>
      </c>
      <c r="C107" s="158">
        <v>2297.1369</v>
      </c>
      <c r="D107" s="158">
        <v>2252.095</v>
      </c>
      <c r="E107" s="10">
        <f t="shared" si="12"/>
        <v>2274.61595</v>
      </c>
      <c r="F107" s="160" t="s">
        <v>184</v>
      </c>
      <c r="G107" s="160">
        <v>10</v>
      </c>
      <c r="H107" s="160">
        <v>20</v>
      </c>
      <c r="I107" s="163">
        <v>5.3</v>
      </c>
      <c r="J107" s="165">
        <v>75</v>
      </c>
      <c r="K107" s="165">
        <v>15</v>
      </c>
      <c r="L107" s="126">
        <v>15000</v>
      </c>
      <c r="M107" s="170">
        <v>0.7</v>
      </c>
      <c r="N107" s="170">
        <v>0.65</v>
      </c>
      <c r="O107" s="170">
        <v>0.000251</v>
      </c>
      <c r="P107" s="170">
        <v>1.8</v>
      </c>
      <c r="Q107" s="170">
        <v>0.6</v>
      </c>
      <c r="R107" s="170">
        <v>0.885</v>
      </c>
      <c r="S107" s="18">
        <f t="shared" si="13"/>
        <v>218.37775200406472</v>
      </c>
      <c r="T107" s="19">
        <f t="shared" si="14"/>
        <v>1.8277672871074977</v>
      </c>
      <c r="U107" s="19">
        <f>((E107+S107)*(Rates!$E$5/1000))/(2*J107)</f>
        <v>0.0997197480801626</v>
      </c>
      <c r="V107" s="14">
        <f>(E107*(Rates!$E$6/1000))/J107</f>
        <v>0</v>
      </c>
      <c r="W107" s="19">
        <f>((E107+S107)*(Rates!$E$4/100))/(2*J107)</f>
        <v>1.4126964311356367</v>
      </c>
      <c r="X107" s="14">
        <f t="shared" si="15"/>
        <v>0.01241021165658681</v>
      </c>
      <c r="Y107" s="20" t="str">
        <f>IF(F107="-","-",IF(I107="-",IF(F107=1,H107*Rates!$E$12*Rates!$E$7,IF(F107=2,H107*Rates!$E$13*Rates!$E$8,IF(F107=3,H107*Rates!$E$14*Rates!$E$9,"-"))),IF(F107=1,(E107/1000)*Rates!$E$12*Rates!$E$7,IF(F107=2,(E107/1000)*Rates!$E$13*Rates!$E$8,IF(F107=3,(E107/1000)*Rates!$E$14*Rates!$E$9,"-")))))</f>
        <v>-</v>
      </c>
      <c r="Z107" s="22" t="str">
        <f>IF(Y107="-","-",Y107*(Rates!$E$10/100))</f>
        <v>-</v>
      </c>
      <c r="AA107" s="19">
        <f t="shared" si="11"/>
        <v>0.075</v>
      </c>
      <c r="AB107" s="19"/>
      <c r="AC107" s="158"/>
      <c r="AD107" s="23"/>
      <c r="AE107" s="23"/>
      <c r="AF107" s="23"/>
      <c r="AG107" s="23"/>
      <c r="AH107" s="23"/>
      <c r="AI107" s="23"/>
    </row>
    <row r="108" spans="1:35" ht="15">
      <c r="A108" s="163">
        <v>95</v>
      </c>
      <c r="B108" s="173" t="s">
        <v>264</v>
      </c>
      <c r="C108" s="158">
        <v>5058.639</v>
      </c>
      <c r="D108" s="158">
        <v>2595.6</v>
      </c>
      <c r="E108" s="10">
        <f t="shared" si="12"/>
        <v>3827.1195</v>
      </c>
      <c r="F108" s="160" t="s">
        <v>184</v>
      </c>
      <c r="G108" s="160">
        <v>11</v>
      </c>
      <c r="H108" s="160">
        <v>6</v>
      </c>
      <c r="I108" s="163">
        <v>4</v>
      </c>
      <c r="J108" s="165">
        <v>100</v>
      </c>
      <c r="K108" s="165">
        <v>12</v>
      </c>
      <c r="L108" s="126">
        <v>2500</v>
      </c>
      <c r="M108" s="170">
        <v>0.76</v>
      </c>
      <c r="N108" s="170">
        <v>1</v>
      </c>
      <c r="O108" s="170">
        <v>0.000251</v>
      </c>
      <c r="P108" s="170">
        <v>1.8</v>
      </c>
      <c r="Q108" s="170">
        <v>0.6</v>
      </c>
      <c r="R108" s="170">
        <v>0.885</v>
      </c>
      <c r="S108" s="18">
        <f t="shared" si="13"/>
        <v>530.0813466345066</v>
      </c>
      <c r="T108" s="19">
        <f t="shared" si="14"/>
        <v>2.7475317944712443</v>
      </c>
      <c r="U108" s="19">
        <f>((E108+S108)*(Rates!$E$5/1000))/(2*J108)</f>
        <v>0.1307160253990352</v>
      </c>
      <c r="V108" s="14">
        <f>(E108*(Rates!$E$6/1000))/J108</f>
        <v>0</v>
      </c>
      <c r="W108" s="19">
        <f>((E108+S108)*(Rates!$E$4/100))/(2*J108)</f>
        <v>1.8518103598196654</v>
      </c>
      <c r="X108" s="14">
        <f t="shared" si="15"/>
        <v>0.850991072996837</v>
      </c>
      <c r="Y108" s="20" t="str">
        <f>IF(F108="-","-",IF(I108="-",IF(F108=1,H108*Rates!$E$12*Rates!$E$7,IF(F108=2,H108*Rates!$E$13*Rates!$E$8,IF(F108=3,H108*Rates!$E$14*Rates!$E$9,"-"))),IF(F108=1,(E108/1000)*Rates!$E$12*Rates!$E$7,IF(F108=2,(E108/1000)*Rates!$E$13*Rates!$E$8,IF(F108=3,(E108/1000)*Rates!$E$14*Rates!$E$9,"-")))))</f>
        <v>-</v>
      </c>
      <c r="Z108" s="22" t="str">
        <f>IF(Y108="-","-",Y108*(Rates!$E$10/100))</f>
        <v>-</v>
      </c>
      <c r="AA108" s="19">
        <f t="shared" si="11"/>
        <v>0.48</v>
      </c>
      <c r="AB108" s="19"/>
      <c r="AC108" s="158"/>
      <c r="AD108" s="23"/>
      <c r="AE108" s="23"/>
      <c r="AF108" s="23"/>
      <c r="AG108" s="23"/>
      <c r="AH108" s="23"/>
      <c r="AI108" s="23"/>
    </row>
    <row r="109" spans="1:35" ht="15">
      <c r="A109" s="163">
        <v>96</v>
      </c>
      <c r="B109" s="173" t="s">
        <v>265</v>
      </c>
      <c r="C109" s="158">
        <v>7091.55</v>
      </c>
      <c r="D109" s="158">
        <v>6303.6</v>
      </c>
      <c r="E109" s="10">
        <f t="shared" si="12"/>
        <v>6697.575000000001</v>
      </c>
      <c r="F109" s="160" t="s">
        <v>184</v>
      </c>
      <c r="G109" s="160">
        <v>12</v>
      </c>
      <c r="H109" s="160">
        <v>14</v>
      </c>
      <c r="I109" s="163">
        <v>3.8</v>
      </c>
      <c r="J109" s="165">
        <v>150</v>
      </c>
      <c r="K109" s="165">
        <v>12</v>
      </c>
      <c r="L109" s="126">
        <v>2500</v>
      </c>
      <c r="M109" s="170">
        <v>0.8</v>
      </c>
      <c r="N109" s="170">
        <v>2</v>
      </c>
      <c r="O109" s="170">
        <v>0.000393</v>
      </c>
      <c r="P109" s="170">
        <v>1.3</v>
      </c>
      <c r="Q109" s="170">
        <v>0.6</v>
      </c>
      <c r="R109" s="170">
        <v>0.885</v>
      </c>
      <c r="S109" s="18">
        <f t="shared" si="13"/>
        <v>927.6584060637788</v>
      </c>
      <c r="T109" s="19">
        <f t="shared" si="14"/>
        <v>3.205509218853457</v>
      </c>
      <c r="U109" s="19">
        <f>((E109+S109)*(Rates!$E$5/1000))/(2*J109)</f>
        <v>0.1525046681212756</v>
      </c>
      <c r="V109" s="14">
        <f>(E109*(Rates!$E$6/1000))/J109</f>
        <v>0</v>
      </c>
      <c r="W109" s="19">
        <f>((E109+S109)*(Rates!$E$4/100))/(2*J109)</f>
        <v>2.1604827983847374</v>
      </c>
      <c r="X109" s="14">
        <f t="shared" si="15"/>
        <v>4.855202202498305</v>
      </c>
      <c r="Y109" s="20" t="str">
        <f>IF(F109="-","-",IF(I109="-",IF(F109=1,H109*Rates!$E$12*Rates!$E$7,IF(F109=2,H109*Rates!$E$13*Rates!$E$8,IF(F109=3,H109*Rates!$E$14*Rates!$E$9,"-"))),IF(F109=1,(E109/1000)*Rates!$E$12*Rates!$E$7,IF(F109=2,(E109/1000)*Rates!$E$13*Rates!$E$8,IF(F109=3,(E109/1000)*Rates!$E$14*Rates!$E$9,"-")))))</f>
        <v>-</v>
      </c>
      <c r="Z109" s="22" t="str">
        <f>IF(Y109="-","-",Y109*(Rates!$E$10/100))</f>
        <v>-</v>
      </c>
      <c r="AA109" s="19">
        <f t="shared" si="11"/>
        <v>0.72</v>
      </c>
      <c r="AB109" s="19"/>
      <c r="AC109" s="158"/>
      <c r="AD109" s="23"/>
      <c r="AE109" s="23"/>
      <c r="AF109" s="23"/>
      <c r="AG109" s="23"/>
      <c r="AH109" s="23"/>
      <c r="AI109" s="23"/>
    </row>
    <row r="110" spans="1:35" ht="15">
      <c r="A110" s="163">
        <v>96.1</v>
      </c>
      <c r="B110" s="173" t="s">
        <v>379</v>
      </c>
      <c r="C110" s="158">
        <v>7375.212</v>
      </c>
      <c r="D110" s="158">
        <v>9270</v>
      </c>
      <c r="E110" s="10">
        <f t="shared" si="12"/>
        <v>8322.606</v>
      </c>
      <c r="F110" s="160" t="s">
        <v>184</v>
      </c>
      <c r="G110" s="160">
        <v>13</v>
      </c>
      <c r="H110" s="160">
        <v>16</v>
      </c>
      <c r="I110" s="163">
        <v>3.8</v>
      </c>
      <c r="J110" s="165">
        <v>150</v>
      </c>
      <c r="K110" s="165">
        <v>12</v>
      </c>
      <c r="L110" s="126">
        <v>2500</v>
      </c>
      <c r="M110" s="170">
        <v>0.8</v>
      </c>
      <c r="N110" s="170">
        <v>2</v>
      </c>
      <c r="O110" s="170">
        <v>0.000393</v>
      </c>
      <c r="P110" s="170">
        <v>1.3</v>
      </c>
      <c r="Q110" s="170">
        <v>0.6</v>
      </c>
      <c r="R110" s="170">
        <v>0.885</v>
      </c>
      <c r="S110" s="18">
        <f t="shared" si="13"/>
        <v>1152.7359404346857</v>
      </c>
      <c r="T110" s="19">
        <f t="shared" si="14"/>
        <v>3.983261144202952</v>
      </c>
      <c r="U110" s="19">
        <f>((E110+S110)*(Rates!$E$5/1000))/(2*J110)</f>
        <v>0.18950683880869373</v>
      </c>
      <c r="V110" s="14">
        <f>(E110*(Rates!$E$6/1000))/J110</f>
        <v>0</v>
      </c>
      <c r="W110" s="19">
        <f>((E110+S110)*(Rates!$E$4/100))/(2*J110)</f>
        <v>2.6846802164564942</v>
      </c>
      <c r="X110" s="14">
        <f t="shared" si="15"/>
        <v>6.033218736889934</v>
      </c>
      <c r="Y110" s="20" t="str">
        <f>IF(F110="-","-",IF(I110="-",IF(F110=1,H110*Rates!$E$12*Rates!$E$7,IF(F110=2,H110*Rates!$E$13*Rates!$E$8,IF(F110=3,H110*Rates!$E$14*Rates!$E$9,"-"))),IF(F110=1,(E110/1000)*Rates!$E$12*Rates!$E$7,IF(F110=2,(E110/1000)*Rates!$E$13*Rates!$E$8,IF(F110=3,(E110/1000)*Rates!$E$14*Rates!$E$9,"-")))))</f>
        <v>-</v>
      </c>
      <c r="Z110" s="22" t="str">
        <f>IF(Y110="-","-",Y110*(Rates!$E$10/100))</f>
        <v>-</v>
      </c>
      <c r="AA110" s="19">
        <f>(K110*J110)/L110</f>
        <v>0.72</v>
      </c>
      <c r="AB110" s="19"/>
      <c r="AC110" s="158"/>
      <c r="AD110" s="23"/>
      <c r="AE110" s="23"/>
      <c r="AF110" s="23"/>
      <c r="AG110" s="23"/>
      <c r="AH110" s="23"/>
      <c r="AI110" s="23"/>
    </row>
    <row r="111" spans="1:35" ht="15">
      <c r="A111" s="163">
        <v>97</v>
      </c>
      <c r="B111" s="173" t="s">
        <v>266</v>
      </c>
      <c r="C111" s="158">
        <v>15601.41</v>
      </c>
      <c r="D111" s="158">
        <v>26883</v>
      </c>
      <c r="E111" s="10">
        <f t="shared" si="12"/>
        <v>21242.205</v>
      </c>
      <c r="F111" s="160" t="s">
        <v>184</v>
      </c>
      <c r="G111" s="160">
        <v>14</v>
      </c>
      <c r="H111" s="160">
        <v>14</v>
      </c>
      <c r="I111" s="163">
        <v>4</v>
      </c>
      <c r="J111" s="165">
        <v>100</v>
      </c>
      <c r="K111" s="165">
        <v>12</v>
      </c>
      <c r="L111" s="126">
        <v>1440</v>
      </c>
      <c r="M111" s="170">
        <v>0.75</v>
      </c>
      <c r="N111" s="170">
        <v>0.8</v>
      </c>
      <c r="O111" s="170">
        <v>0.000631</v>
      </c>
      <c r="P111" s="170">
        <v>1.6</v>
      </c>
      <c r="Q111" s="170">
        <v>0.6</v>
      </c>
      <c r="R111" s="170">
        <v>0.885</v>
      </c>
      <c r="S111" s="18">
        <f t="shared" si="13"/>
        <v>2942.185795841037</v>
      </c>
      <c r="T111" s="19">
        <f t="shared" si="14"/>
        <v>15.250016003465804</v>
      </c>
      <c r="U111" s="19">
        <f>((E111+S111)*(Rates!$E$5/1000))/(2*J111)</f>
        <v>0.7255317238752312</v>
      </c>
      <c r="V111" s="14">
        <f>(E111*(Rates!$E$6/1000))/J111</f>
        <v>0</v>
      </c>
      <c r="W111" s="19">
        <f>((E111+S111)*(Rates!$E$4/100))/(2*J111)</f>
        <v>10.278366088232442</v>
      </c>
      <c r="X111" s="14">
        <f t="shared" si="15"/>
        <v>10.578360006380477</v>
      </c>
      <c r="Y111" s="20" t="str">
        <f>IF(F111="-","-",IF(I111="-",IF(F111=1,H111*Rates!$E$12*Rates!$E$7,IF(F111=2,H111*Rates!$E$13*Rates!$E$8,IF(F111=3,H111*Rates!$E$14*Rates!$E$9,"-"))),IF(F111=1,(E111/1000)*Rates!$E$12*Rates!$E$7,IF(F111=2,(E111/1000)*Rates!$E$13*Rates!$E$8,IF(F111=3,(E111/1000)*Rates!$E$14*Rates!$E$9,"-")))))</f>
        <v>-</v>
      </c>
      <c r="Z111" s="22" t="str">
        <f>IF(Y111="-","-",Y111*(Rates!$E$10/100))</f>
        <v>-</v>
      </c>
      <c r="AA111" s="19">
        <f t="shared" si="11"/>
        <v>0.8333333333333334</v>
      </c>
      <c r="AB111" s="19"/>
      <c r="AC111" s="158"/>
      <c r="AD111" s="23"/>
      <c r="AE111" s="23"/>
      <c r="AF111" s="23"/>
      <c r="AG111" s="23"/>
      <c r="AH111" s="23"/>
      <c r="AI111" s="23"/>
    </row>
    <row r="112" spans="1:35" ht="15">
      <c r="A112" s="163">
        <v>97.1</v>
      </c>
      <c r="B112" s="173" t="s">
        <v>368</v>
      </c>
      <c r="C112" s="158">
        <v>17492.49</v>
      </c>
      <c r="D112" s="158">
        <v>32815.8</v>
      </c>
      <c r="E112" s="10">
        <f t="shared" si="12"/>
        <v>25154.145000000004</v>
      </c>
      <c r="F112" s="160" t="s">
        <v>184</v>
      </c>
      <c r="G112" s="160">
        <v>15</v>
      </c>
      <c r="H112" s="160">
        <v>16</v>
      </c>
      <c r="I112" s="163">
        <v>3.8</v>
      </c>
      <c r="J112" s="165">
        <v>100</v>
      </c>
      <c r="K112" s="165">
        <v>12</v>
      </c>
      <c r="L112" s="126">
        <v>1440</v>
      </c>
      <c r="M112" s="170">
        <v>0.75</v>
      </c>
      <c r="N112" s="170">
        <v>0.8</v>
      </c>
      <c r="O112" s="170">
        <v>0.000631</v>
      </c>
      <c r="P112" s="170">
        <v>1.6</v>
      </c>
      <c r="Q112" s="170">
        <v>0.6</v>
      </c>
      <c r="R112" s="170">
        <v>0.885</v>
      </c>
      <c r="S112" s="18">
        <f t="shared" si="13"/>
        <v>3484.015342358566</v>
      </c>
      <c r="T112" s="19">
        <f t="shared" si="14"/>
        <v>18.058441381367867</v>
      </c>
      <c r="U112" s="19">
        <f>((E112+S112)*(Rates!$E$5/1000))/(2*J112)</f>
        <v>0.8591448102707571</v>
      </c>
      <c r="V112" s="14">
        <f>(E112*(Rates!$E$6/1000))/J112</f>
        <v>0</v>
      </c>
      <c r="W112" s="19">
        <f>((E112+S112)*(Rates!$E$4/100))/(2*J112)</f>
        <v>12.171218145502394</v>
      </c>
      <c r="X112" s="14">
        <f t="shared" si="15"/>
        <v>12.526458597998442</v>
      </c>
      <c r="Y112" s="20" t="str">
        <f>IF(F112="-","-",IF(I112="-",IF(F112=1,H112*Rates!$E$12*Rates!$E$7,IF(F112=2,H112*Rates!$E$13*Rates!$E$8,IF(F112=3,H112*Rates!$E$14*Rates!$E$9,"-"))),IF(F112=1,(E112/1000)*Rates!$E$12*Rates!$E$7,IF(F112=2,(E112/1000)*Rates!$E$13*Rates!$E$8,IF(F112=3,(E112/1000)*Rates!$E$14*Rates!$E$9,"-")))))</f>
        <v>-</v>
      </c>
      <c r="Z112" s="22" t="str">
        <f>IF(Y112="-","-",Y112*(Rates!$E$10/100))</f>
        <v>-</v>
      </c>
      <c r="AA112" s="19">
        <f>(K112*J112)/L112</f>
        <v>0.8333333333333334</v>
      </c>
      <c r="AB112" s="19"/>
      <c r="AC112" s="158"/>
      <c r="AD112" s="23"/>
      <c r="AE112" s="23"/>
      <c r="AF112" s="23"/>
      <c r="AG112" s="23"/>
      <c r="AH112" s="23"/>
      <c r="AI112" s="23"/>
    </row>
    <row r="113" spans="1:35" ht="15">
      <c r="A113" s="163">
        <v>97.2</v>
      </c>
      <c r="B113" s="173" t="s">
        <v>489</v>
      </c>
      <c r="C113" s="158">
        <v>15601.41</v>
      </c>
      <c r="D113" s="158">
        <v>30591</v>
      </c>
      <c r="E113" s="10">
        <f t="shared" si="12"/>
        <v>23096.205</v>
      </c>
      <c r="F113" s="160" t="s">
        <v>184</v>
      </c>
      <c r="G113" s="160">
        <v>15</v>
      </c>
      <c r="H113" s="160">
        <v>16</v>
      </c>
      <c r="I113" s="163">
        <v>3.8</v>
      </c>
      <c r="J113" s="165">
        <v>100</v>
      </c>
      <c r="K113" s="165">
        <v>12</v>
      </c>
      <c r="L113" s="126">
        <v>1440</v>
      </c>
      <c r="M113" s="170">
        <v>0.75</v>
      </c>
      <c r="N113" s="170">
        <v>0.8</v>
      </c>
      <c r="O113" s="170">
        <v>0.000631</v>
      </c>
      <c r="P113" s="170">
        <v>1.6</v>
      </c>
      <c r="Q113" s="170">
        <v>0.6</v>
      </c>
      <c r="R113" s="170">
        <v>0.885</v>
      </c>
      <c r="S113" s="18">
        <f t="shared" si="13"/>
        <v>3198.9770501147473</v>
      </c>
      <c r="T113" s="19">
        <f t="shared" si="14"/>
        <v>16.581023291571046</v>
      </c>
      <c r="U113" s="19">
        <f>((E113+S113)*(Rates!$E$5/1000))/(2*J113)</f>
        <v>0.7888554615034425</v>
      </c>
      <c r="V113" s="14">
        <f>(E113*(Rates!$E$6/1000))/J113</f>
        <v>0</v>
      </c>
      <c r="W113" s="19">
        <f>((E113+S113)*(Rates!$E$4/100))/(2*J113)</f>
        <v>11.175452371298768</v>
      </c>
      <c r="X113" s="14">
        <f t="shared" si="15"/>
        <v>11.501629481080933</v>
      </c>
      <c r="Y113" s="20" t="str">
        <f>IF(F113="-","-",IF(I113="-",IF(F113=1,H113*Rates!$E$12*Rates!$E$7,IF(F113=2,H113*Rates!$E$13*Rates!$E$8,IF(F113=3,H113*Rates!$E$14*Rates!$E$9,"-"))),IF(F113=1,(E113/1000)*Rates!$E$12*Rates!$E$7,IF(F113=2,(E113/1000)*Rates!$E$13*Rates!$E$8,IF(F113=3,(E113/1000)*Rates!$E$14*Rates!$E$9,"-")))))</f>
        <v>-</v>
      </c>
      <c r="Z113" s="22" t="str">
        <f>IF(Y113="-","-",Y113*(Rates!$E$10/100))</f>
        <v>-</v>
      </c>
      <c r="AA113" s="19">
        <f>(K113*J113)/L113</f>
        <v>0.8333333333333334</v>
      </c>
      <c r="AB113" s="19"/>
      <c r="AC113" s="158"/>
      <c r="AD113" s="23"/>
      <c r="AE113" s="23"/>
      <c r="AF113" s="23"/>
      <c r="AG113" s="23"/>
      <c r="AH113" s="23"/>
      <c r="AI113" s="23"/>
    </row>
    <row r="114" spans="1:35" ht="15">
      <c r="A114" s="163">
        <v>98</v>
      </c>
      <c r="B114" s="173" t="s">
        <v>267</v>
      </c>
      <c r="C114" s="158">
        <v>3189.6216</v>
      </c>
      <c r="D114" s="158">
        <v>3127.08</v>
      </c>
      <c r="E114" s="10">
        <f t="shared" si="12"/>
        <v>3158.3508</v>
      </c>
      <c r="F114" s="160" t="s">
        <v>184</v>
      </c>
      <c r="G114" s="160">
        <v>11</v>
      </c>
      <c r="H114" s="160">
        <v>5</v>
      </c>
      <c r="I114" s="163">
        <v>2.5</v>
      </c>
      <c r="J114" s="165">
        <v>50</v>
      </c>
      <c r="K114" s="165">
        <v>10</v>
      </c>
      <c r="L114" s="126">
        <v>1000</v>
      </c>
      <c r="M114" s="170">
        <v>0.6</v>
      </c>
      <c r="N114" s="170">
        <v>1</v>
      </c>
      <c r="O114" s="170">
        <v>0.00159</v>
      </c>
      <c r="P114" s="170">
        <v>1.4</v>
      </c>
      <c r="Q114" s="170">
        <v>0.65</v>
      </c>
      <c r="R114" s="170">
        <v>0.885</v>
      </c>
      <c r="S114" s="18">
        <f t="shared" si="13"/>
        <v>605.0711266163021</v>
      </c>
      <c r="T114" s="19">
        <f t="shared" si="14"/>
        <v>5.106559346767396</v>
      </c>
      <c r="U114" s="19">
        <f>((E114+S114)*(Rates!$E$5/1000))/(2*J114)</f>
        <v>0.22580531559697814</v>
      </c>
      <c r="V114" s="14">
        <f>(E114*(Rates!$E$6/1000))/J114</f>
        <v>0</v>
      </c>
      <c r="W114" s="19">
        <f>((E114+S114)*(Rates!$E$4/100))/(2*J114)</f>
        <v>3.198908637623857</v>
      </c>
      <c r="X114" s="14">
        <f t="shared" si="15"/>
        <v>2.3935823152056845</v>
      </c>
      <c r="Y114" s="20" t="str">
        <f>IF(F114="-","-",IF(I114="-",IF(F114=1,H114*Rates!$E$12*Rates!$E$7,IF(F114=2,H114*Rates!$E$13*Rates!$E$8,IF(F114=3,H114*Rates!$E$14*Rates!$E$9,"-"))),IF(F114=1,(E114/1000)*Rates!$E$12*Rates!$E$7,IF(F114=2,(E114/1000)*Rates!$E$13*Rates!$E$8,IF(F114=3,(E114/1000)*Rates!$E$14*Rates!$E$9,"-")))))</f>
        <v>-</v>
      </c>
      <c r="Z114" s="22" t="str">
        <f>IF(Y114="-","-",Y114*(Rates!$E$10/100))</f>
        <v>-</v>
      </c>
      <c r="AA114" s="19">
        <f t="shared" si="11"/>
        <v>0.5</v>
      </c>
      <c r="AB114" s="19"/>
      <c r="AC114" s="158"/>
      <c r="AD114" s="23"/>
      <c r="AE114" s="23"/>
      <c r="AF114" s="23"/>
      <c r="AG114" s="23"/>
      <c r="AH114" s="23"/>
      <c r="AI114" s="23"/>
    </row>
    <row r="115" spans="1:35" ht="15">
      <c r="A115" s="163">
        <v>99</v>
      </c>
      <c r="B115" s="173" t="s">
        <v>268</v>
      </c>
      <c r="C115" s="158">
        <v>756.432</v>
      </c>
      <c r="D115" s="158">
        <v>1668.6</v>
      </c>
      <c r="E115" s="10">
        <f t="shared" si="12"/>
        <v>1212.516</v>
      </c>
      <c r="F115" s="160" t="s">
        <v>184</v>
      </c>
      <c r="G115" s="160">
        <v>10</v>
      </c>
      <c r="H115" s="160">
        <v>4</v>
      </c>
      <c r="I115" s="163">
        <v>3.8</v>
      </c>
      <c r="J115" s="165">
        <v>150</v>
      </c>
      <c r="K115" s="165">
        <v>10</v>
      </c>
      <c r="L115" s="126">
        <v>2000</v>
      </c>
      <c r="M115" s="170">
        <v>0.76</v>
      </c>
      <c r="N115" s="170">
        <v>1</v>
      </c>
      <c r="O115" s="170">
        <v>0.000251</v>
      </c>
      <c r="P115" s="170">
        <v>1.8</v>
      </c>
      <c r="Q115" s="170">
        <v>0.6</v>
      </c>
      <c r="R115" s="170">
        <v>0.885</v>
      </c>
      <c r="S115" s="18">
        <f t="shared" si="13"/>
        <v>214.4230333493014</v>
      </c>
      <c r="T115" s="19">
        <f t="shared" si="14"/>
        <v>0.6653953111004658</v>
      </c>
      <c r="U115" s="19">
        <f>((E115+S115)*(Rates!$E$5/1000))/(2*J115)</f>
        <v>0.028538780666986032</v>
      </c>
      <c r="V115" s="14">
        <f>(E115*(Rates!$E$6/1000))/J115</f>
        <v>0</v>
      </c>
      <c r="W115" s="19">
        <f>((E115+S115)*(Rates!$E$4/100))/(2*J115)</f>
        <v>0.40429939278230215</v>
      </c>
      <c r="X115" s="14">
        <f t="shared" si="15"/>
        <v>0.4816221955699282</v>
      </c>
      <c r="Y115" s="20" t="str">
        <f>IF(F115="-","-",IF(I115="-",IF(F115=1,H115*Rates!$E$12*Rates!$E$7,IF(F115=2,H115*Rates!$E$13*Rates!$E$8,IF(F115=3,H115*Rates!$E$14*Rates!$E$9,"-"))),IF(F115=1,(E115/1000)*Rates!$E$12*Rates!$E$7,IF(F115=2,(E115/1000)*Rates!$E$13*Rates!$E$8,IF(F115=3,(E115/1000)*Rates!$E$14*Rates!$E$9,"-")))))</f>
        <v>-</v>
      </c>
      <c r="Z115" s="22" t="str">
        <f>IF(Y115="-","-",Y115*(Rates!$E$10/100))</f>
        <v>-</v>
      </c>
      <c r="AA115" s="19">
        <f t="shared" si="11"/>
        <v>0.75</v>
      </c>
      <c r="AB115" s="19"/>
      <c r="AC115" s="158"/>
      <c r="AD115" s="23"/>
      <c r="AE115" s="23"/>
      <c r="AF115" s="23"/>
      <c r="AG115" s="23"/>
      <c r="AH115" s="23"/>
      <c r="AI115" s="23"/>
    </row>
    <row r="116" spans="1:35" ht="15">
      <c r="A116" s="163">
        <v>100</v>
      </c>
      <c r="B116" s="173" t="s">
        <v>269</v>
      </c>
      <c r="C116" s="158">
        <v>13132.5</v>
      </c>
      <c r="D116" s="158">
        <v>12875</v>
      </c>
      <c r="E116" s="10">
        <f t="shared" si="12"/>
        <v>13003.75</v>
      </c>
      <c r="F116" s="160" t="s">
        <v>184</v>
      </c>
      <c r="G116" s="160">
        <v>10</v>
      </c>
      <c r="H116" s="160">
        <v>4</v>
      </c>
      <c r="I116" s="163">
        <v>2</v>
      </c>
      <c r="J116" s="165">
        <v>115</v>
      </c>
      <c r="K116" s="165">
        <v>7</v>
      </c>
      <c r="L116" s="126">
        <v>2000</v>
      </c>
      <c r="M116" s="170">
        <v>0.35</v>
      </c>
      <c r="N116" s="170">
        <v>0.5</v>
      </c>
      <c r="O116" s="170">
        <v>0.000631</v>
      </c>
      <c r="P116" s="170">
        <v>1.6</v>
      </c>
      <c r="Q116" s="170">
        <v>0.6</v>
      </c>
      <c r="R116" s="170">
        <v>0.885</v>
      </c>
      <c r="S116" s="18">
        <f t="shared" si="13"/>
        <v>3317.590332088072</v>
      </c>
      <c r="T116" s="19">
        <f t="shared" si="14"/>
        <v>12.032496481878171</v>
      </c>
      <c r="U116" s="19">
        <f>((E116+S116)*(Rates!$E$5/1000))/(2*J116)</f>
        <v>0.4257740956196889</v>
      </c>
      <c r="V116" s="14">
        <f>(E116*(Rates!$E$6/1000))/J116</f>
        <v>0</v>
      </c>
      <c r="W116" s="19">
        <f>((E116+S116)*(Rates!$E$4/100))/(2*J116)</f>
        <v>6.031799687945592</v>
      </c>
      <c r="X116" s="14">
        <f t="shared" si="15"/>
        <v>1.8830773125469418</v>
      </c>
      <c r="Y116" s="20" t="str">
        <f>IF(F116="-","-",IF(I116="-",IF(F116=1,H116*Rates!$E$12*Rates!$E$7,IF(F116=2,H116*Rates!$E$13*Rates!$E$8,IF(F116=3,H116*Rates!$E$14*Rates!$E$9,"-"))),IF(F116=1,(E116/1000)*Rates!$E$12*Rates!$E$7,IF(F116=2,(E116/1000)*Rates!$E$13*Rates!$E$8,IF(F116=3,(E116/1000)*Rates!$E$14*Rates!$E$9,"-")))))</f>
        <v>-</v>
      </c>
      <c r="Z116" s="22" t="str">
        <f>IF(Y116="-","-",Y116*(Rates!$E$10/100))</f>
        <v>-</v>
      </c>
      <c r="AA116" s="19">
        <f t="shared" si="11"/>
        <v>0.4025</v>
      </c>
      <c r="AB116" s="19"/>
      <c r="AC116" s="158"/>
      <c r="AD116" s="23"/>
      <c r="AE116" s="23"/>
      <c r="AF116" s="23"/>
      <c r="AG116" s="23"/>
      <c r="AH116" s="23"/>
      <c r="AI116" s="23"/>
    </row>
    <row r="117" spans="1:35" ht="15">
      <c r="A117" s="163">
        <v>101</v>
      </c>
      <c r="B117" s="173" t="s">
        <v>270</v>
      </c>
      <c r="C117" s="158">
        <v>3099.27</v>
      </c>
      <c r="D117" s="158">
        <v>3038.5</v>
      </c>
      <c r="E117" s="10">
        <f t="shared" si="12"/>
        <v>3068.885</v>
      </c>
      <c r="F117" s="160" t="s">
        <v>184</v>
      </c>
      <c r="G117" s="160">
        <v>10</v>
      </c>
      <c r="H117" s="160">
        <v>8</v>
      </c>
      <c r="I117" s="163">
        <v>1.5</v>
      </c>
      <c r="J117" s="165">
        <v>50</v>
      </c>
      <c r="K117" s="165">
        <v>8</v>
      </c>
      <c r="L117" s="126">
        <v>1000</v>
      </c>
      <c r="M117" s="170">
        <v>0.8</v>
      </c>
      <c r="N117" s="170">
        <v>1.8</v>
      </c>
      <c r="O117" s="170">
        <v>0.00251</v>
      </c>
      <c r="P117" s="170">
        <v>1.3</v>
      </c>
      <c r="Q117" s="170">
        <v>0.66</v>
      </c>
      <c r="R117" s="170">
        <v>0.885</v>
      </c>
      <c r="S117" s="18">
        <f t="shared" si="13"/>
        <v>762.2031084359063</v>
      </c>
      <c r="T117" s="19">
        <f t="shared" si="14"/>
        <v>5.766704728910234</v>
      </c>
      <c r="U117" s="19">
        <f>((E117+S117)*(Rates!$E$5/1000))/(2*J117)</f>
        <v>0.2298652865061544</v>
      </c>
      <c r="V117" s="14">
        <f>(E117*(Rates!$E$6/1000))/J117</f>
        <v>0</v>
      </c>
      <c r="W117" s="19">
        <f>((E117+S117)*(Rates!$E$4/100))/(2*J117)</f>
        <v>3.2564248921705206</v>
      </c>
      <c r="X117" s="14">
        <f t="shared" si="15"/>
        <v>4.196344330553884</v>
      </c>
      <c r="Y117" s="20" t="str">
        <f>IF(F117="-","-",IF(I117="-",IF(F117=1,H117*Rates!$E$12*Rates!$E$7,IF(F117=2,H117*Rates!$E$13*Rates!$E$8,IF(F117=3,H117*Rates!$E$14*Rates!$E$9,"-"))),IF(F117=1,(E117/1000)*Rates!$E$12*Rates!$E$7,IF(F117=2,(E117/1000)*Rates!$E$13*Rates!$E$8,IF(F117=3,(E117/1000)*Rates!$E$14*Rates!$E$9,"-")))))</f>
        <v>-</v>
      </c>
      <c r="Z117" s="22" t="str">
        <f>IF(Y117="-","-",Y117*(Rates!$E$10/100))</f>
        <v>-</v>
      </c>
      <c r="AA117" s="19">
        <f t="shared" si="11"/>
        <v>0.4</v>
      </c>
      <c r="AB117" s="19"/>
      <c r="AC117" s="158"/>
      <c r="AD117" s="23"/>
      <c r="AE117" s="23"/>
      <c r="AF117" s="23"/>
      <c r="AG117" s="23"/>
      <c r="AH117" s="23"/>
      <c r="AI117" s="23"/>
    </row>
    <row r="118" spans="1:35" ht="15">
      <c r="A118" s="163">
        <v>102</v>
      </c>
      <c r="B118" s="173" t="s">
        <v>271</v>
      </c>
      <c r="C118" s="158">
        <v>1050.6</v>
      </c>
      <c r="D118" s="158">
        <v>1030</v>
      </c>
      <c r="E118" s="10">
        <f t="shared" si="12"/>
        <v>1040.3</v>
      </c>
      <c r="F118" s="160" t="s">
        <v>184</v>
      </c>
      <c r="G118" s="160">
        <v>10</v>
      </c>
      <c r="H118" s="160">
        <v>4</v>
      </c>
      <c r="I118" s="163">
        <v>2</v>
      </c>
      <c r="J118" s="165">
        <v>150</v>
      </c>
      <c r="K118" s="165">
        <v>12</v>
      </c>
      <c r="L118" s="126">
        <v>1100</v>
      </c>
      <c r="M118" s="170">
        <v>0.4</v>
      </c>
      <c r="N118" s="170">
        <v>0.5</v>
      </c>
      <c r="O118" s="170">
        <v>0.00251</v>
      </c>
      <c r="P118" s="170">
        <v>1.3</v>
      </c>
      <c r="Q118" s="170">
        <v>0.635</v>
      </c>
      <c r="R118" s="170">
        <v>0.885</v>
      </c>
      <c r="S118" s="18">
        <f t="shared" si="13"/>
        <v>152.49358419300387</v>
      </c>
      <c r="T118" s="19">
        <f t="shared" si="14"/>
        <v>0.4932257865594422</v>
      </c>
      <c r="U118" s="19">
        <f>((E118+S118)*(Rates!$E$5/1000))/(2*J118)</f>
        <v>0.023855871683860077</v>
      </c>
      <c r="V118" s="14">
        <f>(E118*(Rates!$E$6/1000))/J118</f>
        <v>0</v>
      </c>
      <c r="W118" s="19">
        <f>((E118+S118)*(Rates!$E$4/100))/(2*J118)</f>
        <v>0.3379581821880178</v>
      </c>
      <c r="X118" s="14">
        <f t="shared" si="15"/>
        <v>0.5481505619205662</v>
      </c>
      <c r="Y118" s="20" t="str">
        <f>IF(F118="-","-",IF(I118="-",IF(F118=1,H118*Rates!$E$12*Rates!$E$7,IF(F118=2,H118*Rates!$E$13*Rates!$E$8,IF(F118=3,H118*Rates!$E$14*Rates!$E$9,"-"))),IF(F118=1,(E118/1000)*Rates!$E$12*Rates!$E$7,IF(F118=2,(E118/1000)*Rates!$E$13*Rates!$E$8,IF(F118=3,(E118/1000)*Rates!$E$14*Rates!$E$9,"-")))))</f>
        <v>-</v>
      </c>
      <c r="Z118" s="22" t="str">
        <f>IF(Y118="-","-",Y118*(Rates!$E$10/100))</f>
        <v>-</v>
      </c>
      <c r="AA118" s="19">
        <f t="shared" si="11"/>
        <v>1.6363636363636365</v>
      </c>
      <c r="AB118" s="19"/>
      <c r="AC118" s="158"/>
      <c r="AD118" s="23"/>
      <c r="AE118" s="23"/>
      <c r="AF118" s="23"/>
      <c r="AG118" s="23"/>
      <c r="AH118" s="23"/>
      <c r="AI118" s="23"/>
    </row>
    <row r="119" spans="1:35" ht="15">
      <c r="A119" s="163">
        <v>103</v>
      </c>
      <c r="B119" s="173" t="s">
        <v>272</v>
      </c>
      <c r="C119" s="158">
        <v>3046.74</v>
      </c>
      <c r="D119" s="158">
        <v>2987</v>
      </c>
      <c r="E119" s="10">
        <f t="shared" si="12"/>
        <v>3016.87</v>
      </c>
      <c r="F119" s="160" t="s">
        <v>184</v>
      </c>
      <c r="G119" s="160">
        <v>11</v>
      </c>
      <c r="H119" s="160">
        <v>4</v>
      </c>
      <c r="I119" s="163">
        <v>1</v>
      </c>
      <c r="J119" s="165">
        <v>145</v>
      </c>
      <c r="K119" s="165">
        <v>10</v>
      </c>
      <c r="L119" s="126">
        <v>1200</v>
      </c>
      <c r="M119" s="170">
        <v>0.67</v>
      </c>
      <c r="N119" s="170">
        <v>0.8</v>
      </c>
      <c r="O119" s="170">
        <v>0.000631</v>
      </c>
      <c r="P119" s="170">
        <v>1.6</v>
      </c>
      <c r="Q119" s="170">
        <v>0.6</v>
      </c>
      <c r="R119" s="170">
        <v>0.885</v>
      </c>
      <c r="S119" s="18">
        <f t="shared" si="13"/>
        <v>533.5075303092964</v>
      </c>
      <c r="T119" s="19">
        <f t="shared" si="14"/>
        <v>1.7126637722004852</v>
      </c>
      <c r="U119" s="19">
        <f>((E119+S119)*(Rates!$E$5/1000))/(2*J119)</f>
        <v>0.07345608683398544</v>
      </c>
      <c r="V119" s="14">
        <f>(E119*(Rates!$E$6/1000))/J119</f>
        <v>0</v>
      </c>
      <c r="W119" s="19">
        <f>((E119+S119)*(Rates!$E$4/100))/(2*J119)</f>
        <v>1.040627896814794</v>
      </c>
      <c r="X119" s="14">
        <f t="shared" si="15"/>
        <v>2.2530840391702385</v>
      </c>
      <c r="Y119" s="20" t="str">
        <f>IF(F119="-","-",IF(I119="-",IF(F119=1,H119*Rates!$E$12*Rates!$E$7,IF(F119=2,H119*Rates!$E$13*Rates!$E$8,IF(F119=3,H119*Rates!$E$14*Rates!$E$9,"-"))),IF(F119=1,(E119/1000)*Rates!$E$12*Rates!$E$7,IF(F119=2,(E119/1000)*Rates!$E$13*Rates!$E$8,IF(F119=3,(E119/1000)*Rates!$E$14*Rates!$E$9,"-")))))</f>
        <v>-</v>
      </c>
      <c r="Z119" s="22" t="str">
        <f>IF(Y119="-","-",Y119*(Rates!$E$10/100))</f>
        <v>-</v>
      </c>
      <c r="AA119" s="19">
        <f t="shared" si="11"/>
        <v>1.2083333333333333</v>
      </c>
      <c r="AB119" s="19"/>
      <c r="AC119" s="158"/>
      <c r="AD119" s="23"/>
      <c r="AE119" s="23"/>
      <c r="AF119" s="23"/>
      <c r="AG119" s="23"/>
      <c r="AH119" s="23"/>
      <c r="AI119" s="23"/>
    </row>
    <row r="120" spans="1:35" ht="15">
      <c r="A120" s="163">
        <v>104</v>
      </c>
      <c r="B120" s="173" t="s">
        <v>273</v>
      </c>
      <c r="C120" s="158">
        <v>4885.29</v>
      </c>
      <c r="D120" s="158">
        <v>4789.5</v>
      </c>
      <c r="E120" s="10">
        <f t="shared" si="12"/>
        <v>4837.395</v>
      </c>
      <c r="F120" s="160" t="s">
        <v>184</v>
      </c>
      <c r="G120" s="160">
        <v>12</v>
      </c>
      <c r="H120" s="160">
        <v>8</v>
      </c>
      <c r="I120" s="163">
        <v>1</v>
      </c>
      <c r="J120" s="165">
        <v>145</v>
      </c>
      <c r="K120" s="165">
        <v>10</v>
      </c>
      <c r="L120" s="126">
        <v>1200</v>
      </c>
      <c r="M120" s="170">
        <v>0.67</v>
      </c>
      <c r="N120" s="170">
        <v>0.8</v>
      </c>
      <c r="O120" s="170">
        <v>0.000631</v>
      </c>
      <c r="P120" s="170">
        <v>1.6</v>
      </c>
      <c r="Q120" s="170">
        <v>0.6</v>
      </c>
      <c r="R120" s="170">
        <v>0.885</v>
      </c>
      <c r="S120" s="18">
        <f t="shared" si="13"/>
        <v>855.451729633872</v>
      </c>
      <c r="T120" s="19">
        <f t="shared" si="14"/>
        <v>2.7461677726662956</v>
      </c>
      <c r="U120" s="19">
        <f>((E120+S120)*(Rates!$E$5/1000))/(2*J120)</f>
        <v>0.11778303578552839</v>
      </c>
      <c r="V120" s="14">
        <f>(E120*(Rates!$E$6/1000))/J120</f>
        <v>0</v>
      </c>
      <c r="W120" s="19">
        <f>((E120+S120)*(Rates!$E$4/100))/(2*J120)</f>
        <v>1.6685930069616524</v>
      </c>
      <c r="X120" s="14">
        <f t="shared" si="15"/>
        <v>3.612703717979866</v>
      </c>
      <c r="Y120" s="20" t="str">
        <f>IF(F120="-","-",IF(I120="-",IF(F120=1,H120*Rates!$E$12*Rates!$E$7,IF(F120=2,H120*Rates!$E$13*Rates!$E$8,IF(F120=3,H120*Rates!$E$14*Rates!$E$9,"-"))),IF(F120=1,(E120/1000)*Rates!$E$12*Rates!$E$7,IF(F120=2,(E120/1000)*Rates!$E$13*Rates!$E$8,IF(F120=3,(E120/1000)*Rates!$E$14*Rates!$E$9,"-")))))</f>
        <v>-</v>
      </c>
      <c r="Z120" s="22" t="str">
        <f>IF(Y120="-","-",Y120*(Rates!$E$10/100))</f>
        <v>-</v>
      </c>
      <c r="AA120" s="19">
        <f t="shared" si="11"/>
        <v>1.2083333333333333</v>
      </c>
      <c r="AB120" s="19"/>
      <c r="AC120" s="158"/>
      <c r="AD120" s="23"/>
      <c r="AE120" s="23"/>
      <c r="AF120" s="23"/>
      <c r="AG120" s="23"/>
      <c r="AH120" s="23"/>
      <c r="AI120" s="23"/>
    </row>
    <row r="121" spans="1:35" ht="15">
      <c r="A121" s="163">
        <v>105</v>
      </c>
      <c r="B121" s="178" t="s">
        <v>274</v>
      </c>
      <c r="C121" s="158">
        <v>7879.5</v>
      </c>
      <c r="D121" s="158">
        <v>7725</v>
      </c>
      <c r="E121" s="10">
        <f t="shared" si="12"/>
        <v>7802.25</v>
      </c>
      <c r="F121" s="160" t="s">
        <v>184</v>
      </c>
      <c r="G121" s="160">
        <v>11</v>
      </c>
      <c r="H121" s="160">
        <v>8</v>
      </c>
      <c r="I121" s="163">
        <v>1</v>
      </c>
      <c r="J121" s="127">
        <v>75</v>
      </c>
      <c r="K121" s="127">
        <v>10</v>
      </c>
      <c r="L121" s="127">
        <v>2000</v>
      </c>
      <c r="M121" s="171">
        <v>0.5</v>
      </c>
      <c r="N121" s="171">
        <v>0.75</v>
      </c>
      <c r="O121" s="171">
        <v>0.000631</v>
      </c>
      <c r="P121" s="171">
        <v>1.6</v>
      </c>
      <c r="Q121" s="171">
        <v>0.6</v>
      </c>
      <c r="R121" s="171">
        <v>0.885</v>
      </c>
      <c r="S121" s="18">
        <f t="shared" si="13"/>
        <v>1379.7608542481803</v>
      </c>
      <c r="T121" s="19">
        <f t="shared" si="14"/>
        <v>8.563318861002426</v>
      </c>
      <c r="U121" s="19">
        <f>((E121+S121)*(Rates!$E$5/1000))/(2*J121)</f>
        <v>0.3672804341699272</v>
      </c>
      <c r="V121" s="14">
        <f>(E121*(Rates!$E$6/1000))/J121</f>
        <v>0</v>
      </c>
      <c r="W121" s="19">
        <f>((E121+S121)*(Rates!$E$4/100))/(2*J121)</f>
        <v>5.203139484073969</v>
      </c>
      <c r="X121" s="14">
        <f t="shared" si="15"/>
        <v>1.624313636177564</v>
      </c>
      <c r="Y121" s="20" t="str">
        <f>IF(F121="-","-",IF(I121="-",IF(F121=1,H121*Rates!$E$12*Rates!$E$7,IF(F121=2,H121*Rates!$E$13*Rates!$E$8,IF(F121=3,H121*Rates!$E$14*Rates!$E$9,"-"))),IF(F121=1,(E121/1000)*Rates!$E$12*Rates!$E$7,IF(F121=2,(E121/1000)*Rates!$E$13*Rates!$E$8,IF(F121=3,(E121/1000)*Rates!$E$14*Rates!$E$9,"-")))))</f>
        <v>-</v>
      </c>
      <c r="Z121" s="22" t="str">
        <f>IF(Y121="-","-",Y121*(Rates!$E$10/100))</f>
        <v>-</v>
      </c>
      <c r="AA121" s="19">
        <f t="shared" si="11"/>
        <v>0.375</v>
      </c>
      <c r="AB121" s="19"/>
      <c r="AC121" s="158"/>
      <c r="AD121" s="23"/>
      <c r="AE121" s="23"/>
      <c r="AF121" s="23"/>
      <c r="AG121" s="23"/>
      <c r="AH121" s="23"/>
      <c r="AI121" s="23"/>
    </row>
    <row r="122" spans="1:35" ht="15">
      <c r="A122" s="163">
        <v>106</v>
      </c>
      <c r="B122" s="173" t="s">
        <v>502</v>
      </c>
      <c r="C122" s="158">
        <v>1418.31</v>
      </c>
      <c r="D122" s="158">
        <v>4635</v>
      </c>
      <c r="E122" s="10">
        <f t="shared" si="12"/>
        <v>3026.6549999999997</v>
      </c>
      <c r="F122" s="160" t="s">
        <v>184</v>
      </c>
      <c r="G122" s="160">
        <v>10</v>
      </c>
      <c r="H122" s="160">
        <v>14</v>
      </c>
      <c r="I122" s="163">
        <v>4</v>
      </c>
      <c r="J122" s="165">
        <v>80</v>
      </c>
      <c r="K122" s="165">
        <v>10</v>
      </c>
      <c r="L122" s="126">
        <v>1000</v>
      </c>
      <c r="M122" s="170">
        <v>0.9</v>
      </c>
      <c r="N122" s="170">
        <v>0.7</v>
      </c>
      <c r="O122" s="170">
        <v>0.000251</v>
      </c>
      <c r="P122" s="170">
        <v>1.8</v>
      </c>
      <c r="Q122" s="170">
        <v>0.6</v>
      </c>
      <c r="R122" s="170">
        <v>0.885</v>
      </c>
      <c r="S122" s="18">
        <f t="shared" si="13"/>
        <v>535.2379234598386</v>
      </c>
      <c r="T122" s="19">
        <f t="shared" si="14"/>
        <v>3.114271345675202</v>
      </c>
      <c r="U122" s="19">
        <f>((E122+S122)*(Rates!$E$5/1000))/(2*J122)</f>
        <v>0.13357098462974393</v>
      </c>
      <c r="V122" s="14">
        <f>(E122*(Rates!$E$6/1000))/J122</f>
        <v>0</v>
      </c>
      <c r="W122" s="19">
        <f>((E122+S122)*(Rates!$E$4/100))/(2*J122)</f>
        <v>1.8922556155880392</v>
      </c>
      <c r="X122" s="14">
        <f t="shared" si="15"/>
        <v>1.7722825008269583</v>
      </c>
      <c r="Y122" s="20" t="str">
        <f>IF(F122="-","-",IF(I122="-",IF(F122=1,H122*Rates!$E$12*Rates!$E$7,IF(F122=2,H122*Rates!$E$13*Rates!$E$8,IF(F122=3,H122*Rates!$E$14*Rates!$E$9,"-"))),IF(F122=1,(E122/1000)*Rates!$E$12*Rates!$E$7,IF(F122=2,(E122/1000)*Rates!$E$13*Rates!$E$8,IF(F122=3,(E122/1000)*Rates!$E$14*Rates!$E$9,"-")))))</f>
        <v>-</v>
      </c>
      <c r="Z122" s="22" t="str">
        <f>IF(Y122="-","-",Y122*(Rates!$E$10/100))</f>
        <v>-</v>
      </c>
      <c r="AA122" s="19">
        <f t="shared" si="11"/>
        <v>0.8</v>
      </c>
      <c r="AB122" s="19"/>
      <c r="AC122" s="158"/>
      <c r="AD122" s="23"/>
      <c r="AE122" s="23"/>
      <c r="AF122" s="23"/>
      <c r="AG122" s="23"/>
      <c r="AH122" s="23"/>
      <c r="AI122" s="23"/>
    </row>
    <row r="123" spans="1:35" ht="15">
      <c r="A123" s="163">
        <v>107</v>
      </c>
      <c r="B123" s="173" t="s">
        <v>503</v>
      </c>
      <c r="C123" s="158">
        <v>2742.0660000000003</v>
      </c>
      <c r="D123" s="158">
        <v>5098.5</v>
      </c>
      <c r="E123" s="10">
        <f t="shared" si="12"/>
        <v>3920.2830000000004</v>
      </c>
      <c r="F123" s="160" t="s">
        <v>184</v>
      </c>
      <c r="G123" s="160">
        <v>10</v>
      </c>
      <c r="H123" s="160">
        <v>14</v>
      </c>
      <c r="I123" s="163">
        <v>4</v>
      </c>
      <c r="J123" s="127">
        <v>80</v>
      </c>
      <c r="K123" s="127">
        <v>10</v>
      </c>
      <c r="L123" s="127">
        <v>1000</v>
      </c>
      <c r="M123" s="171">
        <v>0.9</v>
      </c>
      <c r="N123" s="171">
        <v>0.7</v>
      </c>
      <c r="O123" s="171">
        <v>0.000251</v>
      </c>
      <c r="P123" s="171">
        <v>1.8</v>
      </c>
      <c r="Q123" s="171">
        <v>0.6</v>
      </c>
      <c r="R123" s="171">
        <v>0.885</v>
      </c>
      <c r="S123" s="18">
        <f t="shared" si="13"/>
        <v>693.2683547662045</v>
      </c>
      <c r="T123" s="19">
        <f t="shared" si="14"/>
        <v>4.033768306542245</v>
      </c>
      <c r="U123" s="19">
        <f>((E123+S123)*(Rates!$E$5/1000))/(2*J123)</f>
        <v>0.17300817580373268</v>
      </c>
      <c r="V123" s="14">
        <f>(E123*(Rates!$E$6/1000))/J123</f>
        <v>0</v>
      </c>
      <c r="W123" s="19">
        <f>((E123+S123)*(Rates!$E$4/100))/(2*J123)</f>
        <v>2.4509491572195463</v>
      </c>
      <c r="X123" s="14">
        <f t="shared" si="15"/>
        <v>2.2955536588046583</v>
      </c>
      <c r="Y123" s="20" t="str">
        <f>IF(F123="-","-",IF(I123="-",IF(F123=1,H123*Rates!$E$12*Rates!$E$7,IF(F123=2,H123*Rates!$E$13*Rates!$E$8,IF(F123=3,H123*Rates!$E$14*Rates!$E$9,"-"))),IF(F123=1,(E123/1000)*Rates!$E$12*Rates!$E$7,IF(F123=2,(E123/1000)*Rates!$E$13*Rates!$E$8,IF(F123=3,(E123/1000)*Rates!$E$14*Rates!$E$9,"-")))))</f>
        <v>-</v>
      </c>
      <c r="Z123" s="22" t="str">
        <f>IF(Y123="-","-",Y123*(Rates!$E$10/100))</f>
        <v>-</v>
      </c>
      <c r="AA123" s="19">
        <f t="shared" si="11"/>
        <v>0.8</v>
      </c>
      <c r="AB123" s="19"/>
      <c r="AC123" s="158"/>
      <c r="AD123" s="23"/>
      <c r="AE123" s="23"/>
      <c r="AF123" s="23"/>
      <c r="AG123" s="23"/>
      <c r="AH123" s="23"/>
      <c r="AI123" s="23"/>
    </row>
    <row r="124" spans="1:35" ht="15">
      <c r="A124" s="163">
        <v>108</v>
      </c>
      <c r="B124" s="173" t="s">
        <v>275</v>
      </c>
      <c r="C124" s="158">
        <v>3403.944</v>
      </c>
      <c r="D124" s="158">
        <v>1668.6</v>
      </c>
      <c r="E124" s="10">
        <f t="shared" si="12"/>
        <v>2536.272</v>
      </c>
      <c r="F124" s="160" t="s">
        <v>184</v>
      </c>
      <c r="G124" s="160">
        <v>10</v>
      </c>
      <c r="H124" s="160">
        <v>6</v>
      </c>
      <c r="I124" s="163">
        <v>15</v>
      </c>
      <c r="J124" s="165">
        <v>50</v>
      </c>
      <c r="K124" s="165">
        <v>10</v>
      </c>
      <c r="L124" s="126">
        <v>1000</v>
      </c>
      <c r="M124" s="170">
        <v>0.66</v>
      </c>
      <c r="N124" s="170">
        <v>0.6</v>
      </c>
      <c r="O124" s="170">
        <v>0.00251</v>
      </c>
      <c r="P124" s="170">
        <v>1.3</v>
      </c>
      <c r="Q124" s="170">
        <v>0.635</v>
      </c>
      <c r="R124" s="170">
        <v>0.885</v>
      </c>
      <c r="S124" s="18">
        <f t="shared" si="13"/>
        <v>474.68144905675615</v>
      </c>
      <c r="T124" s="19">
        <f t="shared" si="14"/>
        <v>4.1231811018864875</v>
      </c>
      <c r="U124" s="19">
        <f>((E124+S124)*(Rates!$E$5/1000))/(2*J124)</f>
        <v>0.18065720694340537</v>
      </c>
      <c r="V124" s="14">
        <f>(E124*(Rates!$E$6/1000))/J124</f>
        <v>0</v>
      </c>
      <c r="W124" s="19">
        <f>((E124+S124)*(Rates!$E$4/100))/(2*J124)</f>
        <v>2.559310431698243</v>
      </c>
      <c r="X124" s="14">
        <f t="shared" si="15"/>
        <v>1.2360558058867332</v>
      </c>
      <c r="Y124" s="20" t="str">
        <f>IF(F124="-","-",IF(I124="-",IF(F124=1,H124*Rates!$E$12*Rates!$E$7,IF(F124=2,H124*Rates!$E$13*Rates!$E$8,IF(F124=3,H124*Rates!$E$14*Rates!$E$9,"-"))),IF(F124=1,(E124/1000)*Rates!$E$12*Rates!$E$7,IF(F124=2,(E124/1000)*Rates!$E$13*Rates!$E$8,IF(F124=3,(E124/1000)*Rates!$E$14*Rates!$E$9,"-")))))</f>
        <v>-</v>
      </c>
      <c r="Z124" s="22" t="str">
        <f>IF(Y124="-","-",Y124*(Rates!$E$10/100))</f>
        <v>-</v>
      </c>
      <c r="AA124" s="19">
        <f t="shared" si="11"/>
        <v>0.5</v>
      </c>
      <c r="AB124" s="19"/>
      <c r="AC124" s="158"/>
      <c r="AD124" s="23"/>
      <c r="AE124" s="23"/>
      <c r="AF124" s="23"/>
      <c r="AG124" s="23"/>
      <c r="AH124" s="23"/>
      <c r="AI124" s="23"/>
    </row>
    <row r="125" spans="1:35" ht="15">
      <c r="A125" s="163">
        <v>109</v>
      </c>
      <c r="B125" s="178" t="s">
        <v>276</v>
      </c>
      <c r="C125" s="158">
        <v>1891.08</v>
      </c>
      <c r="D125" s="158">
        <v>1854</v>
      </c>
      <c r="E125" s="10">
        <f t="shared" si="12"/>
        <v>1872.54</v>
      </c>
      <c r="F125" s="160" t="s">
        <v>184</v>
      </c>
      <c r="G125" s="160">
        <v>10</v>
      </c>
      <c r="H125" s="160">
        <v>4</v>
      </c>
      <c r="I125" s="163">
        <v>1.5</v>
      </c>
      <c r="J125" s="127">
        <v>75</v>
      </c>
      <c r="K125" s="127">
        <v>10</v>
      </c>
      <c r="L125" s="127">
        <v>2000</v>
      </c>
      <c r="M125" s="171">
        <v>0.5</v>
      </c>
      <c r="N125" s="171">
        <v>0.75</v>
      </c>
      <c r="O125" s="171">
        <v>0.000631</v>
      </c>
      <c r="P125" s="171">
        <v>1.6</v>
      </c>
      <c r="Q125" s="171">
        <v>0.6</v>
      </c>
      <c r="R125" s="171">
        <v>0.885</v>
      </c>
      <c r="S125" s="18">
        <f t="shared" si="13"/>
        <v>331.1426050195633</v>
      </c>
      <c r="T125" s="19">
        <f t="shared" si="14"/>
        <v>2.0551965266405823</v>
      </c>
      <c r="U125" s="19">
        <f>((E125+S125)*(Rates!$E$5/1000))/(2*J125)</f>
        <v>0.08814730420078254</v>
      </c>
      <c r="V125" s="14">
        <f>(E125*(Rates!$E$6/1000))/J125</f>
        <v>0</v>
      </c>
      <c r="W125" s="19">
        <f>((E125+S125)*(Rates!$E$4/100))/(2*J125)</f>
        <v>1.2487534761777526</v>
      </c>
      <c r="X125" s="14">
        <f t="shared" si="15"/>
        <v>0.38983527268261536</v>
      </c>
      <c r="Y125" s="20" t="str">
        <f>IF(F125="-","-",IF(I125="-",IF(F125=1,H125*Rates!$E$12*Rates!$E$7,IF(F125=2,H125*Rates!$E$13*Rates!$E$8,IF(F125=3,H125*Rates!$E$14*Rates!$E$9,"-"))),IF(F125=1,(E125/1000)*Rates!$E$12*Rates!$E$7,IF(F125=2,(E125/1000)*Rates!$E$13*Rates!$E$8,IF(F125=3,(E125/1000)*Rates!$E$14*Rates!$E$9,"-")))))</f>
        <v>-</v>
      </c>
      <c r="Z125" s="22" t="str">
        <f>IF(Y125="-","-",Y125*(Rates!$E$10/100))</f>
        <v>-</v>
      </c>
      <c r="AA125" s="19">
        <f t="shared" si="11"/>
        <v>0.375</v>
      </c>
      <c r="AB125" s="19"/>
      <c r="AC125" s="158"/>
      <c r="AD125" s="23"/>
      <c r="AE125" s="23"/>
      <c r="AF125" s="23"/>
      <c r="AG125" s="23"/>
      <c r="AH125" s="23"/>
      <c r="AI125" s="23"/>
    </row>
    <row r="126" spans="1:35" ht="15">
      <c r="A126" s="163">
        <v>110</v>
      </c>
      <c r="B126" s="173" t="s">
        <v>277</v>
      </c>
      <c r="C126" s="158">
        <v>3054.0942</v>
      </c>
      <c r="D126" s="158">
        <v>2994.21</v>
      </c>
      <c r="E126" s="10">
        <f t="shared" si="12"/>
        <v>3024.1521000000002</v>
      </c>
      <c r="F126" s="160" t="s">
        <v>184</v>
      </c>
      <c r="G126" s="160">
        <v>10</v>
      </c>
      <c r="H126" s="160">
        <v>6</v>
      </c>
      <c r="I126" s="163">
        <v>1.2</v>
      </c>
      <c r="J126" s="165">
        <v>75</v>
      </c>
      <c r="K126" s="165">
        <v>10</v>
      </c>
      <c r="L126" s="126">
        <v>2000</v>
      </c>
      <c r="M126" s="170">
        <v>0.5</v>
      </c>
      <c r="N126" s="170">
        <v>0.75</v>
      </c>
      <c r="O126" s="170">
        <v>0.000631</v>
      </c>
      <c r="P126" s="170">
        <v>1.6</v>
      </c>
      <c r="Q126" s="170">
        <v>0.6</v>
      </c>
      <c r="R126" s="170">
        <v>0.885</v>
      </c>
      <c r="S126" s="18">
        <f t="shared" si="13"/>
        <v>534.7953071065947</v>
      </c>
      <c r="T126" s="19">
        <f t="shared" si="14"/>
        <v>3.3191423905245405</v>
      </c>
      <c r="U126" s="19">
        <f>((E126+S126)*(Rates!$E$5/1000))/(2*J126)</f>
        <v>0.14235789628426382</v>
      </c>
      <c r="V126" s="14">
        <f>(E126*(Rates!$E$6/1000))/J126</f>
        <v>0</v>
      </c>
      <c r="W126" s="19">
        <f>((E126+S126)*(Rates!$E$4/100))/(2*J126)</f>
        <v>2.0167368640270706</v>
      </c>
      <c r="X126" s="14">
        <f t="shared" si="15"/>
        <v>0.629583965382424</v>
      </c>
      <c r="Y126" s="20" t="str">
        <f>IF(F126="-","-",IF(I126="-",IF(F126=1,H126*Rates!$E$12*Rates!$E$7,IF(F126=2,H126*Rates!$E$13*Rates!$E$8,IF(F126=3,H126*Rates!$E$14*Rates!$E$9,"-"))),IF(F126=1,(E126/1000)*Rates!$E$12*Rates!$E$7,IF(F126=2,(E126/1000)*Rates!$E$13*Rates!$E$8,IF(F126=3,(E126/1000)*Rates!$E$14*Rates!$E$9,"-")))))</f>
        <v>-</v>
      </c>
      <c r="Z126" s="22" t="str">
        <f>IF(Y126="-","-",Y126*(Rates!$E$10/100))</f>
        <v>-</v>
      </c>
      <c r="AA126" s="19">
        <f t="shared" si="11"/>
        <v>0.375</v>
      </c>
      <c r="AB126" s="19"/>
      <c r="AC126" s="158"/>
      <c r="AD126" s="23"/>
      <c r="AE126" s="23"/>
      <c r="AF126" s="23"/>
      <c r="AG126" s="23"/>
      <c r="AH126" s="23"/>
      <c r="AI126" s="23"/>
    </row>
    <row r="127" spans="1:35" ht="15">
      <c r="A127" s="163">
        <v>111</v>
      </c>
      <c r="B127" s="178" t="s">
        <v>278</v>
      </c>
      <c r="C127" s="158">
        <v>10295.88</v>
      </c>
      <c r="D127" s="158">
        <v>10094</v>
      </c>
      <c r="E127" s="10">
        <f t="shared" si="12"/>
        <v>10194.939999999999</v>
      </c>
      <c r="F127" s="160" t="s">
        <v>184</v>
      </c>
      <c r="G127" s="160">
        <v>11</v>
      </c>
      <c r="H127" s="160">
        <v>12</v>
      </c>
      <c r="I127" s="163">
        <v>1</v>
      </c>
      <c r="J127" s="127">
        <v>100</v>
      </c>
      <c r="K127" s="127">
        <v>10</v>
      </c>
      <c r="L127" s="127">
        <v>2000</v>
      </c>
      <c r="M127" s="172">
        <v>0.5</v>
      </c>
      <c r="N127" s="171">
        <v>0.75</v>
      </c>
      <c r="O127" s="172">
        <v>0.000631</v>
      </c>
      <c r="P127" s="172">
        <v>1.6</v>
      </c>
      <c r="Q127" s="171">
        <v>0.6</v>
      </c>
      <c r="R127" s="171">
        <v>0.885</v>
      </c>
      <c r="S127" s="18">
        <f t="shared" si="13"/>
        <v>1802.887516217622</v>
      </c>
      <c r="T127" s="19">
        <f t="shared" si="14"/>
        <v>8.392052483782376</v>
      </c>
      <c r="U127" s="19">
        <f>((E127+S127)*(Rates!$E$5/1000))/(2*J127)</f>
        <v>0.35993482548652866</v>
      </c>
      <c r="V127" s="14">
        <f>(E127*(Rates!$E$6/1000))/J127</f>
        <v>0</v>
      </c>
      <c r="W127" s="19">
        <f>((E127+S127)*(Rates!$E$4/100))/(2*J127)</f>
        <v>5.0990766943924895</v>
      </c>
      <c r="X127" s="14">
        <f t="shared" si="15"/>
        <v>2.522306996222815</v>
      </c>
      <c r="Y127" s="20" t="str">
        <f>IF(F127="-","-",IF(I127="-",IF(F127=1,H127*Rates!$E$12*Rates!$E$7,IF(F127=2,H127*Rates!$E$13*Rates!$E$8,IF(F127=3,H127*Rates!$E$14*Rates!$E$9,"-"))),IF(F127=1,(E127/1000)*Rates!$E$12*Rates!$E$7,IF(F127=2,(E127/1000)*Rates!$E$13*Rates!$E$8,IF(F127=3,(E127/1000)*Rates!$E$14*Rates!$E$9,"-")))))</f>
        <v>-</v>
      </c>
      <c r="Z127" s="22" t="str">
        <f>IF(Y127="-","-",Y127*(Rates!$E$10/100))</f>
        <v>-</v>
      </c>
      <c r="AA127" s="19">
        <f t="shared" si="11"/>
        <v>0.5</v>
      </c>
      <c r="AB127" s="19"/>
      <c r="AC127" s="158"/>
      <c r="AD127" s="23"/>
      <c r="AE127" s="23"/>
      <c r="AF127" s="23"/>
      <c r="AG127" s="23"/>
      <c r="AH127" s="23"/>
      <c r="AI127" s="23"/>
    </row>
    <row r="128" spans="1:35" ht="15">
      <c r="A128" s="163">
        <v>112</v>
      </c>
      <c r="B128" s="178" t="s">
        <v>279</v>
      </c>
      <c r="C128" s="158">
        <v>31518</v>
      </c>
      <c r="D128" s="158">
        <v>30900</v>
      </c>
      <c r="E128" s="10">
        <f t="shared" si="12"/>
        <v>31209</v>
      </c>
      <c r="F128" s="160">
        <v>1</v>
      </c>
      <c r="G128" s="160" t="s">
        <v>184</v>
      </c>
      <c r="H128" s="160">
        <v>2</v>
      </c>
      <c r="I128" s="164">
        <v>20</v>
      </c>
      <c r="J128" s="127">
        <v>500</v>
      </c>
      <c r="K128" s="127">
        <v>8</v>
      </c>
      <c r="L128" s="127">
        <v>4000</v>
      </c>
      <c r="M128" s="171">
        <v>0.88</v>
      </c>
      <c r="N128" s="171">
        <v>0.8</v>
      </c>
      <c r="O128" s="171">
        <v>0.000631</v>
      </c>
      <c r="P128" s="171">
        <v>1.4</v>
      </c>
      <c r="Q128" s="171">
        <v>0.67</v>
      </c>
      <c r="R128" s="171">
        <v>0.86</v>
      </c>
      <c r="S128" s="141">
        <f t="shared" si="13"/>
        <v>6256.655832336516</v>
      </c>
      <c r="T128" s="22">
        <f t="shared" si="14"/>
        <v>6.238086041915871</v>
      </c>
      <c r="U128" s="22">
        <f>((E128+S128)*(Rates!$E$5/1000))/(2*J128)</f>
        <v>0.22479393499401912</v>
      </c>
      <c r="V128" s="142">
        <f>(E128*(Rates!$E$6/1000))/J128</f>
        <v>0</v>
      </c>
      <c r="W128" s="22">
        <f>((E128+S128)*(Rates!$E$4/100))/(2*J128)</f>
        <v>3.184580745748604</v>
      </c>
      <c r="X128" s="142">
        <f t="shared" si="15"/>
        <v>6.2418000000000005</v>
      </c>
      <c r="Y128" s="20">
        <f>IF(F128="-","-",IF(I128="-",IF(F128=1,H128*Rates!$E$12*Rates!$E$7,IF(F128=2,H128*Rates!$E$13*Rates!$E$8,IF(F128=3,H128*Rates!$E$14*Rates!$E$9,"-"))),IF(F128=1,(E128/1000)*Rates!$E$12*Rates!$E$7,IF(F128=2,(E128/1000)*Rates!$E$13*Rates!$E$8,IF(F128=3,(E128/1000)*Rates!$E$14*Rates!$E$9,"-")))))</f>
        <v>1.9474416</v>
      </c>
      <c r="Z128" s="22">
        <f>IF(Y128="-","-",Y128*(Rates!$E$10/100))</f>
        <v>0.29211624</v>
      </c>
      <c r="AA128" s="22">
        <f t="shared" si="11"/>
        <v>1</v>
      </c>
      <c r="AB128" s="19"/>
      <c r="AC128" s="158"/>
      <c r="AD128" s="23"/>
      <c r="AE128" s="23"/>
      <c r="AF128" s="23"/>
      <c r="AG128" s="23"/>
      <c r="AH128" s="23"/>
      <c r="AI128" s="23"/>
    </row>
    <row r="129" spans="1:35" ht="15">
      <c r="A129" s="163">
        <v>113</v>
      </c>
      <c r="B129" s="173" t="s">
        <v>280</v>
      </c>
      <c r="C129" s="158">
        <v>525.3</v>
      </c>
      <c r="D129" s="158">
        <v>515</v>
      </c>
      <c r="E129" s="10">
        <f t="shared" si="12"/>
        <v>520.15</v>
      </c>
      <c r="F129" s="160" t="s">
        <v>184</v>
      </c>
      <c r="G129" s="160">
        <v>10</v>
      </c>
      <c r="H129" s="160">
        <v>25</v>
      </c>
      <c r="I129" s="163">
        <v>4.3</v>
      </c>
      <c r="J129" s="165">
        <v>50</v>
      </c>
      <c r="K129" s="165">
        <v>10</v>
      </c>
      <c r="L129" s="126">
        <v>1000</v>
      </c>
      <c r="M129" s="170">
        <v>0.75</v>
      </c>
      <c r="N129" s="170">
        <v>0.75</v>
      </c>
      <c r="O129" s="170">
        <v>0.000631</v>
      </c>
      <c r="P129" s="170">
        <v>1.6</v>
      </c>
      <c r="Q129" s="170">
        <v>0.6</v>
      </c>
      <c r="R129" s="170">
        <v>0.885</v>
      </c>
      <c r="S129" s="18">
        <f t="shared" si="13"/>
        <v>91.98405694987869</v>
      </c>
      <c r="T129" s="19">
        <f t="shared" si="14"/>
        <v>0.8563318861002426</v>
      </c>
      <c r="U129" s="19">
        <f>((E129+S129)*(Rates!$E$5/1000))/(2*J129)</f>
        <v>0.03672804341699272</v>
      </c>
      <c r="V129" s="14">
        <f>(E129*(Rates!$E$6/1000))/J129</f>
        <v>0</v>
      </c>
      <c r="W129" s="19">
        <f>((E129+S129)*(Rates!$E$4/100))/(2*J129)</f>
        <v>0.5203139484073969</v>
      </c>
      <c r="X129" s="14">
        <f t="shared" si="15"/>
        <v>0.2573782649206954</v>
      </c>
      <c r="Y129" s="20" t="str">
        <f>IF(F129="-","-",IF(I129="-",IF(F129=1,H129*Rates!$E$12*Rates!$E$7,IF(F129=2,H129*Rates!$E$13*Rates!$E$8,IF(F129=3,H129*Rates!$E$14*Rates!$E$9,"-"))),IF(F129=1,(E129/1000)*Rates!$E$12*Rates!$E$7,IF(F129=2,(E129/1000)*Rates!$E$13*Rates!$E$8,IF(F129=3,(E129/1000)*Rates!$E$14*Rates!$E$9,"-")))))</f>
        <v>-</v>
      </c>
      <c r="Z129" s="22" t="str">
        <f>IF(Y129="-","-",Y129*(Rates!$E$10/100))</f>
        <v>-</v>
      </c>
      <c r="AA129" s="19">
        <f t="shared" si="11"/>
        <v>0.5</v>
      </c>
      <c r="AB129" s="19"/>
      <c r="AC129" s="158"/>
      <c r="AD129" s="23"/>
      <c r="AE129" s="23"/>
      <c r="AF129" s="23"/>
      <c r="AG129" s="23"/>
      <c r="AH129" s="23"/>
      <c r="AI129" s="23"/>
    </row>
    <row r="130" spans="1:35" ht="15">
      <c r="A130" s="163">
        <v>114</v>
      </c>
      <c r="B130" s="173" t="s">
        <v>281</v>
      </c>
      <c r="C130" s="158">
        <v>2442.1197</v>
      </c>
      <c r="D130" s="158">
        <v>2394.235</v>
      </c>
      <c r="E130" s="10">
        <f aca="true" t="shared" si="16" ref="E130:E142">IF(C130=0,D130,IF(D130=0,C130,AVERAGE(C130,D130)))</f>
        <v>2418.17735</v>
      </c>
      <c r="F130" s="160" t="s">
        <v>184</v>
      </c>
      <c r="G130" s="160">
        <v>10</v>
      </c>
      <c r="H130" s="160">
        <v>12</v>
      </c>
      <c r="I130" s="163">
        <v>5.4</v>
      </c>
      <c r="J130" s="165">
        <v>80</v>
      </c>
      <c r="K130" s="165">
        <v>8</v>
      </c>
      <c r="L130" s="126">
        <v>1500</v>
      </c>
      <c r="M130" s="170">
        <v>0.77</v>
      </c>
      <c r="N130" s="170">
        <v>1</v>
      </c>
      <c r="O130" s="170">
        <v>0.00251</v>
      </c>
      <c r="P130" s="170">
        <v>1.3</v>
      </c>
      <c r="Q130" s="170">
        <v>0.56</v>
      </c>
      <c r="R130" s="170">
        <v>0.885</v>
      </c>
      <c r="S130" s="18">
        <f aca="true" t="shared" si="17" ref="S130:S137">E130*Q130*(R130^K130)</f>
        <v>509.59169507611097</v>
      </c>
      <c r="T130" s="19">
        <f aca="true" t="shared" si="18" ref="T130:T137">(E130-S130)/(J130*K130)</f>
        <v>2.9821650858185764</v>
      </c>
      <c r="U130" s="19">
        <f>((E130+S130)*(Rates!$E$5/1000))/(2*J130)</f>
        <v>0.10979133919035418</v>
      </c>
      <c r="V130" s="14">
        <f>(E130*(Rates!$E$6/1000))/J130</f>
        <v>0</v>
      </c>
      <c r="W130" s="19">
        <f>((E130+S130)*(Rates!$E$4/100))/(2*J130)</f>
        <v>1.5553773051966842</v>
      </c>
      <c r="X130" s="14">
        <f aca="true" t="shared" si="19" ref="X130:X137">((E130*N130)*(AA130^P130))/(J130*K130)</f>
        <v>1.2486004997754347</v>
      </c>
      <c r="Y130" s="20" t="str">
        <f>IF(F130="-","-",IF(I130="-",IF(F130=1,H130*Rates!$E$12*Rates!$E$7,IF(F130=2,H130*Rates!$E$13*Rates!$E$8,IF(F130=3,H130*Rates!$E$14*Rates!$E$9,"-"))),IF(F130=1,(E130/1000)*Rates!$E$12*Rates!$E$7,IF(F130=2,(E130/1000)*Rates!$E$13*Rates!$E$8,IF(F130=3,(E130/1000)*Rates!$E$14*Rates!$E$9,"-")))))</f>
        <v>-</v>
      </c>
      <c r="Z130" s="22" t="str">
        <f>IF(Y130="-","-",Y130*(Rates!$E$10/100))</f>
        <v>-</v>
      </c>
      <c r="AA130" s="19">
        <f aca="true" t="shared" si="20" ref="AA130:AA137">(K130*J130)/L130</f>
        <v>0.4266666666666667</v>
      </c>
      <c r="AB130" s="19"/>
      <c r="AC130" s="158"/>
      <c r="AD130" s="23"/>
      <c r="AE130" s="23"/>
      <c r="AF130" s="23"/>
      <c r="AG130" s="23"/>
      <c r="AH130" s="23"/>
      <c r="AI130" s="23"/>
    </row>
    <row r="131" spans="1:35" ht="15">
      <c r="A131" s="163">
        <v>115</v>
      </c>
      <c r="B131" s="173" t="s">
        <v>593</v>
      </c>
      <c r="C131" s="158">
        <v>9455.4</v>
      </c>
      <c r="D131" s="158">
        <v>11309.4</v>
      </c>
      <c r="E131" s="10">
        <f t="shared" si="16"/>
        <v>10382.4</v>
      </c>
      <c r="F131" s="160" t="s">
        <v>184</v>
      </c>
      <c r="G131" s="160">
        <v>16</v>
      </c>
      <c r="H131" s="160">
        <v>12</v>
      </c>
      <c r="I131" s="163">
        <v>3.8</v>
      </c>
      <c r="J131" s="165">
        <v>100</v>
      </c>
      <c r="K131" s="165">
        <v>12</v>
      </c>
      <c r="L131" s="126">
        <v>1440</v>
      </c>
      <c r="M131" s="170">
        <v>0.75</v>
      </c>
      <c r="N131" s="170">
        <v>0.8</v>
      </c>
      <c r="O131" s="170">
        <v>0.000631</v>
      </c>
      <c r="P131" s="170">
        <v>1.6</v>
      </c>
      <c r="Q131" s="170">
        <v>0.6</v>
      </c>
      <c r="R131" s="170">
        <v>0.885</v>
      </c>
      <c r="S131" s="18">
        <f t="shared" si="17"/>
        <v>1438.031023932778</v>
      </c>
      <c r="T131" s="19">
        <f t="shared" si="18"/>
        <v>7.453640813389352</v>
      </c>
      <c r="U131" s="19">
        <f>((E131+S131)*(Rates!$E$5/1000))/(2*J131)</f>
        <v>0.3546129307179833</v>
      </c>
      <c r="V131" s="14">
        <f>(E131*(Rates!$E$6/1000))/J131</f>
        <v>0</v>
      </c>
      <c r="W131" s="19">
        <f>((E131+S131)*(Rates!$E$4/100))/(2*J131)</f>
        <v>5.02368318517143</v>
      </c>
      <c r="X131" s="14">
        <f t="shared" si="19"/>
        <v>5.170309058322554</v>
      </c>
      <c r="Y131" s="20" t="str">
        <f>IF(F131="-","-",IF(I131="-",IF(F131=1,H131*Rates!$E$12*Rates!$E$7,IF(F131=2,H131*Rates!$E$13*Rates!$E$8,IF(F131=3,H131*Rates!$E$14*Rates!$E$9,"-"))),IF(F131=1,(E131/1000)*Rates!$E$12*Rates!$E$7,IF(F131=2,(E131/1000)*Rates!$E$13*Rates!$E$8,IF(F131=3,(E131/1000)*Rates!$E$14*Rates!$E$9,"-")))))</f>
        <v>-</v>
      </c>
      <c r="Z131" s="22" t="str">
        <f>IF(Y131="-","-",Y131*(Rates!$E$10/100))</f>
        <v>-</v>
      </c>
      <c r="AA131" s="19">
        <f t="shared" si="20"/>
        <v>0.8333333333333334</v>
      </c>
      <c r="AB131" s="19"/>
      <c r="AC131" s="158"/>
      <c r="AE131" s="23"/>
      <c r="AF131" s="23"/>
      <c r="AG131" s="23"/>
      <c r="AH131" s="23"/>
      <c r="AI131" s="23"/>
    </row>
    <row r="132" spans="1:29" ht="15">
      <c r="A132" s="175">
        <v>116</v>
      </c>
      <c r="B132" s="173" t="s">
        <v>482</v>
      </c>
      <c r="C132" s="158">
        <v>23638.5</v>
      </c>
      <c r="D132" s="158">
        <v>18169.2</v>
      </c>
      <c r="E132" s="10">
        <f t="shared" si="16"/>
        <v>20903.85</v>
      </c>
      <c r="F132" s="160" t="s">
        <v>184</v>
      </c>
      <c r="G132" s="160">
        <v>12</v>
      </c>
      <c r="H132" s="160">
        <v>32</v>
      </c>
      <c r="I132" s="163">
        <v>4</v>
      </c>
      <c r="J132" s="165">
        <v>250</v>
      </c>
      <c r="K132" s="165">
        <v>12</v>
      </c>
      <c r="L132" s="126">
        <v>2500</v>
      </c>
      <c r="M132" s="170">
        <v>0.6</v>
      </c>
      <c r="N132" s="170">
        <v>0.75</v>
      </c>
      <c r="O132" s="170">
        <v>0.000251</v>
      </c>
      <c r="P132" s="170">
        <v>1.8</v>
      </c>
      <c r="Q132" s="170">
        <v>0.585</v>
      </c>
      <c r="R132" s="170">
        <v>0.875</v>
      </c>
      <c r="S132" s="18">
        <f t="shared" si="17"/>
        <v>2463.0815023865566</v>
      </c>
      <c r="T132" s="19">
        <f t="shared" si="18"/>
        <v>6.146922832537814</v>
      </c>
      <c r="U132" s="19">
        <f>((E132+S132)*(Rates!$E$5/1000))/(2*J132)</f>
        <v>0.28040317802863873</v>
      </c>
      <c r="V132" s="14">
        <f>(E132*(Rates!$E$6/1000))/J132</f>
        <v>0</v>
      </c>
      <c r="W132" s="19">
        <f>((E132+S132)*(Rates!$E$4/100))/(2*J132)</f>
        <v>3.972378355405715</v>
      </c>
      <c r="X132" s="14">
        <f t="shared" si="19"/>
        <v>7.255920770926314</v>
      </c>
      <c r="Y132" s="20" t="str">
        <f>IF(F132="-","-",IF(I132="-",IF(F132=1,H132*Rates!$E$12*Rates!$E$7,IF(F132=2,H132*Rates!$E$13*Rates!$E$8,IF(F132=3,H132*Rates!$E$14*Rates!$E$9,"-"))),IF(F132=1,(E132/1000)*Rates!$E$12*Rates!$E$7,IF(F132=2,(E132/1000)*Rates!$E$13*Rates!$E$8,IF(F132=3,(E132/1000)*Rates!$E$14*Rates!$E$9,"-")))))</f>
        <v>-</v>
      </c>
      <c r="Z132" s="19" t="str">
        <f>IF(Y132="-","-",Y132*(Rates!$E$10/100))</f>
        <v>-</v>
      </c>
      <c r="AA132" s="19">
        <f t="shared" si="20"/>
        <v>1.2</v>
      </c>
      <c r="AB132" s="19"/>
      <c r="AC132" s="158"/>
    </row>
    <row r="133" spans="1:35" ht="15">
      <c r="A133" s="175">
        <v>117</v>
      </c>
      <c r="B133" s="173" t="s">
        <v>483</v>
      </c>
      <c r="C133" s="158">
        <v>4412.83518</v>
      </c>
      <c r="D133" s="158">
        <v>4727.7</v>
      </c>
      <c r="E133" s="10">
        <f t="shared" si="16"/>
        <v>4570.2675899999995</v>
      </c>
      <c r="F133" s="160" t="s">
        <v>184</v>
      </c>
      <c r="G133" s="160">
        <v>10</v>
      </c>
      <c r="H133" s="160">
        <v>8</v>
      </c>
      <c r="I133" s="163">
        <v>5.4</v>
      </c>
      <c r="J133" s="165">
        <v>75</v>
      </c>
      <c r="K133" s="165">
        <v>10</v>
      </c>
      <c r="L133" s="126">
        <v>2000</v>
      </c>
      <c r="M133" s="170">
        <v>0.75</v>
      </c>
      <c r="N133" s="170">
        <v>0.8</v>
      </c>
      <c r="O133" s="170">
        <v>0.000251</v>
      </c>
      <c r="P133" s="170">
        <v>1.3</v>
      </c>
      <c r="Q133" s="170">
        <v>0.6</v>
      </c>
      <c r="R133" s="170">
        <v>0.885</v>
      </c>
      <c r="S133" s="18">
        <f t="shared" si="17"/>
        <v>808.21254306401</v>
      </c>
      <c r="T133" s="19">
        <f t="shared" si="18"/>
        <v>5.016073395914653</v>
      </c>
      <c r="U133" s="19">
        <f>((E133+S133)*(Rates!$E$5/1000))/(2*J133)</f>
        <v>0.21513920532256037</v>
      </c>
      <c r="V133" s="14">
        <f>(E133*(Rates!$E$6/1000))/J133</f>
        <v>0</v>
      </c>
      <c r="W133" s="19">
        <f>((E133+S133)*(Rates!$E$4/100))/(2*J133)</f>
        <v>3.0478054087362723</v>
      </c>
      <c r="X133" s="14">
        <f t="shared" si="19"/>
        <v>1.3621062963947963</v>
      </c>
      <c r="Y133" s="20" t="str">
        <f>IF(F133="-","-",IF(I133="-",IF(F133=1,H133*Rates!$E$12*Rates!$E$7,IF(F133=2,H133*Rates!$E$13*Rates!$E$8,IF(F133=3,H133*Rates!$E$14*Rates!$E$9,"-"))),IF(F133=1,(E133/1000)*Rates!$E$12*Rates!$E$7,IF(F133=2,(E133/1000)*Rates!$E$13*Rates!$E$8,IF(F133=3,(E133/1000)*Rates!$E$14*Rates!$E$9,"-")))))</f>
        <v>-</v>
      </c>
      <c r="Z133" s="22" t="str">
        <f>IF(Y133="-","-",Y133*(Rates!$E$10/100))</f>
        <v>-</v>
      </c>
      <c r="AA133" s="19">
        <f t="shared" si="20"/>
        <v>0.375</v>
      </c>
      <c r="AB133" s="19"/>
      <c r="AC133" s="158"/>
      <c r="AF133" s="23"/>
      <c r="AG133" s="23"/>
      <c r="AH133" s="23"/>
      <c r="AI133" s="23"/>
    </row>
    <row r="134" spans="1:29" ht="15">
      <c r="A134" s="175">
        <v>118</v>
      </c>
      <c r="B134" s="173" t="s">
        <v>484</v>
      </c>
      <c r="C134" s="158">
        <v>14183.1</v>
      </c>
      <c r="D134" s="158">
        <v>24102</v>
      </c>
      <c r="E134" s="10">
        <f t="shared" si="16"/>
        <v>19142.55</v>
      </c>
      <c r="F134" s="160" t="s">
        <v>184</v>
      </c>
      <c r="G134" s="160">
        <v>10</v>
      </c>
      <c r="H134" s="160">
        <v>8</v>
      </c>
      <c r="I134" s="163">
        <v>4.5</v>
      </c>
      <c r="J134" s="127">
        <v>100</v>
      </c>
      <c r="K134" s="127">
        <v>12</v>
      </c>
      <c r="L134" s="127">
        <v>1440</v>
      </c>
      <c r="M134" s="172">
        <v>0.75</v>
      </c>
      <c r="N134" s="171">
        <v>0.8</v>
      </c>
      <c r="O134" s="172">
        <v>0.000631</v>
      </c>
      <c r="P134" s="172">
        <v>1.6</v>
      </c>
      <c r="Q134" s="171">
        <v>0.6</v>
      </c>
      <c r="R134" s="171">
        <v>0.885</v>
      </c>
      <c r="S134" s="18">
        <f t="shared" si="17"/>
        <v>2651.3697003760594</v>
      </c>
      <c r="T134" s="19">
        <f t="shared" si="18"/>
        <v>13.742650249686616</v>
      </c>
      <c r="U134" s="19">
        <f>((E134+S134)*(Rates!$E$5/1000))/(2*J134)</f>
        <v>0.6538175910112818</v>
      </c>
      <c r="V134" s="14">
        <f>(E134*(Rates!$E$6/1000))/J134</f>
        <v>0</v>
      </c>
      <c r="W134" s="19">
        <f>((E134+S134)*(Rates!$E$4/100))/(2*J134)</f>
        <v>9.262415872659826</v>
      </c>
      <c r="X134" s="14">
        <f t="shared" si="19"/>
        <v>9.53275732628221</v>
      </c>
      <c r="Y134" s="20" t="str">
        <f>IF(F134="-","-",IF(I134="-",IF(F134=1,H134*Rates!$E$12*Rates!$E$7,IF(F134=2,H134*Rates!$E$13*Rates!$E$8,IF(F134=3,H134*Rates!$E$14*Rates!$E$9,"-"))),IF(F134=1,(E134/1000)*Rates!$E$12*Rates!$E$7,IF(F134=2,(E134/1000)*Rates!$E$13*Rates!$E$8,IF(F134=3,(E134/1000)*Rates!$E$14*Rates!$E$9,"-")))))</f>
        <v>-</v>
      </c>
      <c r="Z134" s="22" t="str">
        <f>IF(Y134="-","-",Y134*(Rates!$E$10/100))</f>
        <v>-</v>
      </c>
      <c r="AA134" s="19">
        <f t="shared" si="20"/>
        <v>0.8333333333333334</v>
      </c>
      <c r="AB134" s="19"/>
      <c r="AC134" s="158"/>
    </row>
    <row r="135" spans="1:29" ht="15">
      <c r="A135" s="175">
        <v>119</v>
      </c>
      <c r="B135" s="173" t="s">
        <v>485</v>
      </c>
      <c r="C135" s="158">
        <v>7564.32</v>
      </c>
      <c r="D135" s="158">
        <v>6489</v>
      </c>
      <c r="E135" s="10">
        <f t="shared" si="16"/>
        <v>7026.66</v>
      </c>
      <c r="F135" s="160" t="s">
        <v>184</v>
      </c>
      <c r="G135" s="160">
        <v>10</v>
      </c>
      <c r="H135" s="160">
        <v>14</v>
      </c>
      <c r="I135" s="163">
        <v>5</v>
      </c>
      <c r="J135" s="165">
        <v>100</v>
      </c>
      <c r="K135" s="165">
        <v>10</v>
      </c>
      <c r="L135" s="126">
        <v>2000</v>
      </c>
      <c r="M135" s="170">
        <v>0.8</v>
      </c>
      <c r="N135" s="170">
        <v>0.8</v>
      </c>
      <c r="O135" s="170">
        <v>0.00159</v>
      </c>
      <c r="P135" s="170">
        <v>1.4</v>
      </c>
      <c r="Q135" s="170">
        <v>0.6</v>
      </c>
      <c r="R135" s="170">
        <v>0.885</v>
      </c>
      <c r="S135" s="18">
        <f t="shared" si="17"/>
        <v>1242.6044287367772</v>
      </c>
      <c r="T135" s="19">
        <f t="shared" si="18"/>
        <v>5.784055571263223</v>
      </c>
      <c r="U135" s="19">
        <f>((E135+S135)*(Rates!$E$5/1000))/(2*J135)</f>
        <v>0.2480779328621033</v>
      </c>
      <c r="V135" s="14">
        <f>(E135*(Rates!$E$6/1000))/J135</f>
        <v>0</v>
      </c>
      <c r="W135" s="19">
        <f>((E135+S135)*(Rates!$E$4/100))/(2*J135)</f>
        <v>3.51443738221313</v>
      </c>
      <c r="X135" s="14">
        <f t="shared" si="19"/>
        <v>2.130084993847191</v>
      </c>
      <c r="Y135" s="20" t="str">
        <f>IF(F135="-","-",IF(I135="-",IF(F135=1,H135*Rates!$E$12*Rates!$E$7,IF(F135=2,H135*Rates!$E$13*Rates!$E$8,IF(F135=3,H135*Rates!$E$14*Rates!$E$9,"-"))),IF(F135=1,(E135/1000)*Rates!$E$12*Rates!$E$7,IF(F135=2,(E135/1000)*Rates!$E$13*Rates!$E$8,IF(F135=3,(E135/1000)*Rates!$E$14*Rates!$E$9,"-")))))</f>
        <v>-</v>
      </c>
      <c r="Z135" s="22" t="str">
        <f>IF(Y135="-","-",Y135*(Rates!$E$10/100))</f>
        <v>-</v>
      </c>
      <c r="AA135" s="19">
        <f t="shared" si="20"/>
        <v>0.5</v>
      </c>
      <c r="AB135" s="19"/>
      <c r="AC135" s="158"/>
    </row>
    <row r="136" spans="1:35" ht="15">
      <c r="A136" s="175">
        <v>120</v>
      </c>
      <c r="B136" s="173" t="s">
        <v>486</v>
      </c>
      <c r="C136" s="158">
        <v>3073.005</v>
      </c>
      <c r="D136" s="158">
        <v>3012.75</v>
      </c>
      <c r="E136" s="10">
        <f t="shared" si="16"/>
        <v>3042.8775</v>
      </c>
      <c r="F136" s="160" t="s">
        <v>184</v>
      </c>
      <c r="G136" s="160">
        <v>10</v>
      </c>
      <c r="H136" s="160">
        <v>7</v>
      </c>
      <c r="I136" s="163">
        <v>4</v>
      </c>
      <c r="J136" s="165">
        <v>100</v>
      </c>
      <c r="K136" s="165">
        <v>10</v>
      </c>
      <c r="L136" s="126">
        <v>2000</v>
      </c>
      <c r="M136" s="170">
        <v>0.6</v>
      </c>
      <c r="N136" s="170">
        <v>0.8</v>
      </c>
      <c r="O136" s="170">
        <v>0.00159</v>
      </c>
      <c r="P136" s="170">
        <v>1.4</v>
      </c>
      <c r="Q136" s="170">
        <v>0.6</v>
      </c>
      <c r="R136" s="170">
        <v>0.885</v>
      </c>
      <c r="S136" s="18">
        <f t="shared" si="17"/>
        <v>538.1067331567904</v>
      </c>
      <c r="T136" s="19">
        <f t="shared" si="18"/>
        <v>2.5047707668432095</v>
      </c>
      <c r="U136" s="19">
        <f>((E136+S136)*(Rates!$E$5/1000))/(2*J136)</f>
        <v>0.10742952699470372</v>
      </c>
      <c r="V136" s="14">
        <f>(E136*(Rates!$E$6/1000))/J136</f>
        <v>0</v>
      </c>
      <c r="W136" s="19">
        <f>((E136+S136)*(Rates!$E$4/100))/(2*J136)</f>
        <v>1.521918299091636</v>
      </c>
      <c r="X136" s="14">
        <f t="shared" si="19"/>
        <v>0.9224279673223489</v>
      </c>
      <c r="Y136" s="20" t="str">
        <f>IF(F136="-","-",IF(I136="-",IF(F136=1,H136*Rates!$E$12*Rates!$E$7,IF(F136=2,H136*Rates!$E$13*Rates!$E$8,IF(F136=3,H136*Rates!$E$14*Rates!$E$9,"-"))),IF(F136=1,(E136/1000)*Rates!$E$12*Rates!$E$7,IF(F136=2,(E136/1000)*Rates!$E$13*Rates!$E$8,IF(F136=3,(E136/1000)*Rates!$E$14*Rates!$E$9,"-")))))</f>
        <v>-</v>
      </c>
      <c r="Z136" s="22" t="str">
        <f>IF(Y136="-","-",Y136*(Rates!$E$10/100))</f>
        <v>-</v>
      </c>
      <c r="AA136" s="19">
        <f t="shared" si="20"/>
        <v>0.5</v>
      </c>
      <c r="AB136" s="19"/>
      <c r="AC136" s="158"/>
      <c r="AD136" s="23"/>
      <c r="AE136" s="23"/>
      <c r="AF136" s="23"/>
      <c r="AG136" s="23"/>
      <c r="AH136" s="23"/>
      <c r="AI136" s="23"/>
    </row>
    <row r="137" spans="1:29" ht="15">
      <c r="A137" s="175">
        <v>121</v>
      </c>
      <c r="B137" s="173" t="s">
        <v>499</v>
      </c>
      <c r="C137" s="158">
        <v>17965.26</v>
      </c>
      <c r="D137" s="158">
        <v>24102</v>
      </c>
      <c r="E137" s="10">
        <f t="shared" si="16"/>
        <v>21033.629999999997</v>
      </c>
      <c r="F137" s="160" t="s">
        <v>184</v>
      </c>
      <c r="G137" s="160">
        <v>14</v>
      </c>
      <c r="H137" s="160">
        <v>26</v>
      </c>
      <c r="I137" s="163">
        <v>4</v>
      </c>
      <c r="J137" s="165">
        <v>100</v>
      </c>
      <c r="K137" s="165">
        <v>12</v>
      </c>
      <c r="L137" s="126">
        <v>2000</v>
      </c>
      <c r="M137" s="170">
        <v>0.67</v>
      </c>
      <c r="N137" s="170">
        <v>0.8</v>
      </c>
      <c r="O137" s="170">
        <v>0.000631</v>
      </c>
      <c r="P137" s="170">
        <v>1.6</v>
      </c>
      <c r="Q137" s="170">
        <v>0.6</v>
      </c>
      <c r="R137" s="170">
        <v>0.885</v>
      </c>
      <c r="S137" s="18">
        <f t="shared" si="17"/>
        <v>2913.296779735244</v>
      </c>
      <c r="T137" s="19">
        <f t="shared" si="18"/>
        <v>15.100277683553962</v>
      </c>
      <c r="U137" s="19">
        <f>((E137+S137)*(Rates!$E$5/1000))/(2*J137)</f>
        <v>0.7184078033920572</v>
      </c>
      <c r="V137" s="14">
        <f>(E137*(Rates!$E$6/1000))/J137</f>
        <v>0</v>
      </c>
      <c r="W137" s="19">
        <f>((E137+S137)*(Rates!$E$4/100))/(2*J137)</f>
        <v>10.177443881387479</v>
      </c>
      <c r="X137" s="14">
        <f t="shared" si="19"/>
        <v>6.192485118575544</v>
      </c>
      <c r="Y137" s="20" t="str">
        <f>IF(F137="-","-",IF(I137="-",IF(F137=1,H137*Rates!$E$12*Rates!$E$7,IF(F137=2,H137*Rates!$E$13*Rates!$E$8,IF(F137=3,H137*Rates!$E$14*Rates!$E$9,"-"))),IF(F137=1,(E137/1000)*Rates!$E$12*Rates!$E$7,IF(F137=2,(E137/1000)*Rates!$E$13*Rates!$E$8,IF(F137=3,(E137/1000)*Rates!$E$14*Rates!$E$9,"-")))))</f>
        <v>-</v>
      </c>
      <c r="Z137" s="22" t="str">
        <f>IF(Y137="-","-",Y137*(Rates!$E$10/100))</f>
        <v>-</v>
      </c>
      <c r="AA137" s="19">
        <f t="shared" si="20"/>
        <v>0.6</v>
      </c>
      <c r="AB137" s="19"/>
      <c r="AC137" s="158"/>
    </row>
    <row r="138" spans="1:35" ht="15">
      <c r="A138" s="175">
        <v>122</v>
      </c>
      <c r="B138" s="173" t="s">
        <v>500</v>
      </c>
      <c r="C138" s="158">
        <v>11819.25</v>
      </c>
      <c r="D138" s="158">
        <v>18076.5</v>
      </c>
      <c r="E138" s="10">
        <f t="shared" si="16"/>
        <v>14947.875</v>
      </c>
      <c r="F138" s="160" t="s">
        <v>184</v>
      </c>
      <c r="G138" s="160">
        <v>17</v>
      </c>
      <c r="H138" s="160">
        <v>26</v>
      </c>
      <c r="I138" s="163">
        <v>3.5</v>
      </c>
      <c r="J138" s="165">
        <v>100</v>
      </c>
      <c r="K138" s="165">
        <v>12</v>
      </c>
      <c r="L138" s="126">
        <v>1440</v>
      </c>
      <c r="M138" s="170">
        <v>0.75</v>
      </c>
      <c r="N138" s="170">
        <v>0.8</v>
      </c>
      <c r="O138" s="170">
        <v>0.000631</v>
      </c>
      <c r="P138" s="170">
        <v>1.6</v>
      </c>
      <c r="Q138" s="170">
        <v>0.6</v>
      </c>
      <c r="R138" s="170">
        <v>0.885</v>
      </c>
      <c r="S138" s="18">
        <f>E138*Q138*(R138^K138)</f>
        <v>2070.3794875817903</v>
      </c>
      <c r="T138" s="19">
        <f>(E138-S138)/(J138*K138)</f>
        <v>10.731246260348508</v>
      </c>
      <c r="U138" s="19">
        <f>((E138+S138)*(Rates!$E$5/1000))/(2*J138)</f>
        <v>0.5105476346274538</v>
      </c>
      <c r="V138" s="14">
        <f>(E138*(Rates!$E$6/1000))/J138</f>
        <v>0</v>
      </c>
      <c r="W138" s="19">
        <f>((E138+S138)*(Rates!$E$4/100))/(2*J138)</f>
        <v>7.2327581572222615</v>
      </c>
      <c r="X138" s="14">
        <f>((E138*N138)*(AA138^P138))/(J138*K138)</f>
        <v>7.443860139772428</v>
      </c>
      <c r="Y138" s="20" t="str">
        <f>IF(F138="-","-",IF(I138="-",IF(F138=1,H138*Rates!$E$12*Rates!$E$7,IF(F138=2,H138*Rates!$E$13*Rates!$E$8,IF(F138=3,H138*Rates!$E$14*Rates!$E$9,"-"))),IF(F138=1,(E138/1000)*Rates!$E$12*Rates!$E$7,IF(F138=2,(E138/1000)*Rates!$E$13*Rates!$E$8,IF(F138=3,(E138/1000)*Rates!$E$14*Rates!$E$9,"-")))))</f>
        <v>-</v>
      </c>
      <c r="Z138" s="22" t="str">
        <f>IF(Y138="-","-",Y138*(Rates!$E$10/100))</f>
        <v>-</v>
      </c>
      <c r="AA138" s="19">
        <f>(K138*J138)/L138</f>
        <v>0.8333333333333334</v>
      </c>
      <c r="AB138" s="19"/>
      <c r="AC138" s="158"/>
      <c r="AD138" s="23"/>
      <c r="AE138" s="23"/>
      <c r="AF138" s="23"/>
      <c r="AG138" s="23"/>
      <c r="AH138" s="23"/>
      <c r="AI138" s="23"/>
    </row>
    <row r="139" spans="1:35" ht="15">
      <c r="A139" s="175">
        <v>123</v>
      </c>
      <c r="B139" s="173" t="s">
        <v>501</v>
      </c>
      <c r="C139" s="158">
        <v>10722.4236</v>
      </c>
      <c r="D139" s="158">
        <v>5376.6</v>
      </c>
      <c r="E139" s="10">
        <f t="shared" si="16"/>
        <v>8049.5118</v>
      </c>
      <c r="F139" s="160" t="s">
        <v>184</v>
      </c>
      <c r="G139" s="160">
        <v>14</v>
      </c>
      <c r="H139" s="160">
        <v>25</v>
      </c>
      <c r="I139" s="163">
        <v>4.5</v>
      </c>
      <c r="J139" s="165">
        <v>125</v>
      </c>
      <c r="K139" s="165">
        <v>15</v>
      </c>
      <c r="L139" s="126">
        <v>2500</v>
      </c>
      <c r="M139" s="170">
        <v>0.8</v>
      </c>
      <c r="N139" s="170">
        <v>1</v>
      </c>
      <c r="O139" s="170">
        <v>0.000251</v>
      </c>
      <c r="P139" s="170">
        <v>1.8</v>
      </c>
      <c r="Q139" s="170">
        <v>0.6</v>
      </c>
      <c r="R139" s="170">
        <v>0.885</v>
      </c>
      <c r="S139" s="18">
        <f>E139*Q139*(R139^K139)</f>
        <v>772.8048735498371</v>
      </c>
      <c r="T139" s="19">
        <f>(E139-S139)/(J139*K139)</f>
        <v>3.8809103607734206</v>
      </c>
      <c r="U139" s="19">
        <f>((E139+S139)*(Rates!$E$5/1000))/(2*J139)</f>
        <v>0.2117356001651961</v>
      </c>
      <c r="V139" s="14">
        <f>(E139*(Rates!$E$6/1000))/J139</f>
        <v>0</v>
      </c>
      <c r="W139" s="19">
        <f>((E139+S139)*(Rates!$E$4/100))/(2*J139)</f>
        <v>2.9995876690069454</v>
      </c>
      <c r="X139" s="14">
        <f>((E139*N139)*(AA139^P139))/(J139*K139)</f>
        <v>2.557870442209122</v>
      </c>
      <c r="Y139" s="20" t="str">
        <f>IF(F139="-","-",IF(I139="-",IF(F139=1,H139*Rates!$E$12*Rates!$E$7,IF(F139=2,H139*Rates!$E$13*Rates!$E$8,IF(F139=3,H139*Rates!$E$14*Rates!$E$9,"-"))),IF(F139=1,(E139/1000)*Rates!$E$12*Rates!$E$7,IF(F139=2,(E139/1000)*Rates!$E$13*Rates!$E$8,IF(F139=3,(E139/1000)*Rates!$E$14*Rates!$E$9,"-")))))</f>
        <v>-</v>
      </c>
      <c r="Z139" s="22" t="str">
        <f>IF(Y139="-","-",Y139*(Rates!$E$10/100))</f>
        <v>-</v>
      </c>
      <c r="AA139" s="19">
        <f>(K139*J139)/L139</f>
        <v>0.75</v>
      </c>
      <c r="AB139" s="19"/>
      <c r="AC139" s="158"/>
      <c r="AH139" s="23"/>
      <c r="AI139" s="23"/>
    </row>
    <row r="140" spans="1:35" ht="15">
      <c r="A140" s="175">
        <v>124</v>
      </c>
      <c r="B140" s="173" t="s">
        <v>498</v>
      </c>
      <c r="C140" s="158">
        <v>13237.56</v>
      </c>
      <c r="D140" s="158">
        <v>18540</v>
      </c>
      <c r="E140" s="10">
        <f t="shared" si="16"/>
        <v>15888.779999999999</v>
      </c>
      <c r="F140" s="160" t="s">
        <v>184</v>
      </c>
      <c r="G140" s="160">
        <v>10</v>
      </c>
      <c r="H140" s="160">
        <v>3</v>
      </c>
      <c r="I140" s="163">
        <v>20</v>
      </c>
      <c r="J140" s="165">
        <v>150</v>
      </c>
      <c r="K140" s="165">
        <v>12</v>
      </c>
      <c r="L140" s="126">
        <v>1100</v>
      </c>
      <c r="M140" s="170">
        <v>0.4</v>
      </c>
      <c r="N140" s="170">
        <v>0.5</v>
      </c>
      <c r="O140" s="170">
        <v>0.00251</v>
      </c>
      <c r="P140" s="170">
        <v>1.3</v>
      </c>
      <c r="Q140" s="170">
        <v>0.635</v>
      </c>
      <c r="R140" s="170">
        <v>0.885</v>
      </c>
      <c r="S140" s="18">
        <f>E140*Q140*(R140^K140)</f>
        <v>2329.075276991364</v>
      </c>
      <c r="T140" s="19">
        <f>(E140-S140)/(J140*K140)</f>
        <v>7.533169290560353</v>
      </c>
      <c r="U140" s="19">
        <f>((E140+S140)*(Rates!$E$5/1000))/(2*J140)</f>
        <v>0.36435710553982725</v>
      </c>
      <c r="V140" s="14">
        <f>(E140*(Rates!$E$6/1000))/J140</f>
        <v>0</v>
      </c>
      <c r="W140" s="19">
        <f>((E140+S140)*(Rates!$E$4/100))/(2*J140)</f>
        <v>5.161725661814219</v>
      </c>
      <c r="X140" s="14">
        <f>((E140*N140)*(AA140^P140))/(J140*K140)</f>
        <v>8.37205006751154</v>
      </c>
      <c r="Y140" s="20" t="str">
        <f>IF(F140="-","-",IF(I140="-",IF(F140=1,H140*Rates!$E$12*Rates!$E$7,IF(F140=2,H140*Rates!$E$13*Rates!$E$8,IF(F140=3,H140*Rates!$E$14*Rates!$E$9,"-"))),IF(F140=1,(E140/1000)*Rates!$E$12*Rates!$E$7,IF(F140=2,(E140/1000)*Rates!$E$13*Rates!$E$8,IF(F140=3,(E140/1000)*Rates!$E$14*Rates!$E$9,"-")))))</f>
        <v>-</v>
      </c>
      <c r="Z140" s="22" t="str">
        <f>IF(Y140="-","-",Y140*(Rates!$E$10/100))</f>
        <v>-</v>
      </c>
      <c r="AA140" s="19">
        <f>(K140*J140)/L140</f>
        <v>1.6363636363636365</v>
      </c>
      <c r="AB140" s="19"/>
      <c r="AC140" s="158"/>
      <c r="AD140" s="23"/>
      <c r="AE140" s="23"/>
      <c r="AF140" s="23"/>
      <c r="AG140" s="23"/>
      <c r="AH140" s="23"/>
      <c r="AI140" s="23"/>
    </row>
    <row r="141" spans="1:29" ht="15">
      <c r="A141" s="163">
        <v>125</v>
      </c>
      <c r="B141" s="173" t="s">
        <v>515</v>
      </c>
      <c r="C141" s="158">
        <v>2836.62</v>
      </c>
      <c r="D141" s="158">
        <v>3244.5</v>
      </c>
      <c r="E141" s="10">
        <f t="shared" si="16"/>
        <v>3040.56</v>
      </c>
      <c r="F141" s="160" t="s">
        <v>184</v>
      </c>
      <c r="G141" s="160">
        <v>11</v>
      </c>
      <c r="H141" s="160">
        <v>3</v>
      </c>
      <c r="I141" s="163">
        <v>20</v>
      </c>
      <c r="J141" s="165">
        <v>50</v>
      </c>
      <c r="K141" s="165">
        <v>10</v>
      </c>
      <c r="L141" s="126">
        <v>1000</v>
      </c>
      <c r="M141" s="170">
        <v>0.9</v>
      </c>
      <c r="N141" s="170">
        <v>1</v>
      </c>
      <c r="O141" s="170">
        <v>0.00251</v>
      </c>
      <c r="P141" s="170">
        <v>1.3</v>
      </c>
      <c r="Q141" s="170">
        <v>0.635</v>
      </c>
      <c r="R141" s="170">
        <v>0.895</v>
      </c>
      <c r="S141" s="18">
        <f>E141*Q141*(R141^K141)</f>
        <v>636.733436399531</v>
      </c>
      <c r="T141" s="19">
        <f>(E141-S141)/(J141*K141)</f>
        <v>4.807653127200938</v>
      </c>
      <c r="U141" s="19">
        <f>((E141+S141)*(Rates!$E$5/1000))/(2*J141)</f>
        <v>0.22063760618397185</v>
      </c>
      <c r="V141" s="14">
        <f>(E141*(Rates!$E$6/1000))/J141</f>
        <v>0</v>
      </c>
      <c r="W141" s="19">
        <f>((E141+S141)*(Rates!$E$4/100))/(2*J141)</f>
        <v>3.1256994209396014</v>
      </c>
      <c r="X141" s="14">
        <f>((E141*N141)*(AA141^P141))/(J141*K141)</f>
        <v>2.4697021462649156</v>
      </c>
      <c r="Y141" s="20" t="str">
        <f>IF(F141="-","-",IF(I141="-",IF(F141=1,H141*Rates!$E$12*Rates!$E$7,IF(F141=2,H141*Rates!$E$13*Rates!$E$8,IF(F141=3,H141*Rates!$E$14*Rates!$E$9,"-"))),IF(F141=1,(E141/1000)*Rates!$E$12*Rates!$E$7,IF(F141=2,(E141/1000)*Rates!$E$13*Rates!$E$8,IF(F141=3,(E141/1000)*Rates!$E$14*Rates!$E$9,"-")))))</f>
        <v>-</v>
      </c>
      <c r="Z141" s="22" t="str">
        <f>IF(Y141="-","-",Y141*(Rates!$E$10/100))</f>
        <v>-</v>
      </c>
      <c r="AA141" s="19">
        <f>(K141*J141)/L141</f>
        <v>0.5</v>
      </c>
      <c r="AB141" s="19"/>
      <c r="AC141" s="158"/>
    </row>
    <row r="142" spans="1:29" ht="15">
      <c r="A142" s="163">
        <v>126</v>
      </c>
      <c r="B142" s="173" t="s">
        <v>564</v>
      </c>
      <c r="C142" s="158">
        <v>7025.3622</v>
      </c>
      <c r="D142" s="158">
        <v>6303.6</v>
      </c>
      <c r="E142" s="10">
        <f t="shared" si="16"/>
        <v>6664.4811</v>
      </c>
      <c r="F142" s="160" t="s">
        <v>184</v>
      </c>
      <c r="G142" s="160">
        <v>12</v>
      </c>
      <c r="H142" s="160">
        <v>26</v>
      </c>
      <c r="I142" s="163">
        <v>3.8</v>
      </c>
      <c r="J142" s="127">
        <v>100</v>
      </c>
      <c r="K142" s="127">
        <v>10</v>
      </c>
      <c r="L142" s="126">
        <v>2000</v>
      </c>
      <c r="M142" s="171">
        <v>0.8</v>
      </c>
      <c r="N142" s="171">
        <v>1</v>
      </c>
      <c r="O142" s="171">
        <v>0.000251</v>
      </c>
      <c r="P142" s="171">
        <v>1.8</v>
      </c>
      <c r="Q142" s="171">
        <v>0.6</v>
      </c>
      <c r="R142" s="171">
        <v>0.885</v>
      </c>
      <c r="S142" s="18">
        <f>E142*Q142*(R142^K142)</f>
        <v>1178.5562031025477</v>
      </c>
      <c r="T142" s="19">
        <f>(E142-S142)/(J142*K142)</f>
        <v>5.485924896897452</v>
      </c>
      <c r="U142" s="19">
        <f>((E142+S142)*(Rates!$E$5/1000))/(2*J142)</f>
        <v>0.2352911190930764</v>
      </c>
      <c r="V142" s="14">
        <f>(E142*(Rates!$E$6/1000))/J142</f>
        <v>0</v>
      </c>
      <c r="W142" s="19">
        <f>((E142+S142)*(Rates!$E$4/100))/(2*J142)</f>
        <v>3.3332908538185833</v>
      </c>
      <c r="X142" s="14">
        <f>((E142*N142)*(AA142^P142))/(J142*K142)</f>
        <v>1.9138696191197078</v>
      </c>
      <c r="Y142" s="20" t="str">
        <f>IF(F142="-","-",IF(I142="-",IF(F142=1,H142*Rates!$E$12*Rates!$E$7,IF(F142=2,H142*Rates!$E$13*Rates!$E$8,IF(F142=3,H142*Rates!$E$14*Rates!$E$9,"-"))),IF(F142=1,(E142/1000)*Rates!$E$12*Rates!$E$7,IF(F142=2,(E142/1000)*Rates!$E$13*Rates!$E$8,IF(F142=3,(E142/1000)*Rates!$E$14*Rates!$E$9,"-")))))</f>
        <v>-</v>
      </c>
      <c r="Z142" s="22" t="str">
        <f>IF(Y142="-","-",Y142*(Rates!$E$10/100))</f>
        <v>-</v>
      </c>
      <c r="AA142" s="19">
        <f>(K142*J142)/L142</f>
        <v>0.5</v>
      </c>
      <c r="AB142" s="19"/>
      <c r="AC142" s="158"/>
    </row>
    <row r="143" spans="1:35" ht="15">
      <c r="A143" s="176"/>
      <c r="B143" s="173"/>
      <c r="C143" s="173"/>
      <c r="D143" s="173"/>
      <c r="E143" s="23"/>
      <c r="F143" s="112"/>
      <c r="G143" s="112"/>
      <c r="H143" s="112"/>
      <c r="I143" s="124"/>
      <c r="J143" s="169"/>
      <c r="K143" s="169"/>
      <c r="L143" s="128"/>
      <c r="M143" s="173"/>
      <c r="N143" s="173"/>
      <c r="O143" s="173"/>
      <c r="P143" s="173"/>
      <c r="Q143" s="173"/>
      <c r="R143" s="17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</row>
    <row r="144" spans="1:35" ht="15">
      <c r="A144" s="176"/>
      <c r="B144" s="173"/>
      <c r="C144" s="173"/>
      <c r="D144" s="173"/>
      <c r="E144" s="23"/>
      <c r="F144" s="112"/>
      <c r="G144" s="112"/>
      <c r="H144" s="112"/>
      <c r="I144" s="124"/>
      <c r="J144" s="169"/>
      <c r="K144" s="169"/>
      <c r="L144" s="128"/>
      <c r="M144" s="173"/>
      <c r="N144" s="173"/>
      <c r="O144" s="173"/>
      <c r="P144" s="173"/>
      <c r="Q144" s="173"/>
      <c r="R144" s="17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</row>
    <row r="145" spans="1:35" ht="15">
      <c r="A145" s="176"/>
      <c r="B145" s="173"/>
      <c r="C145" s="173"/>
      <c r="D145" s="173"/>
      <c r="E145" s="23"/>
      <c r="F145" s="112"/>
      <c r="G145" s="112"/>
      <c r="H145" s="112"/>
      <c r="I145" s="124"/>
      <c r="J145" s="169"/>
      <c r="K145" s="169"/>
      <c r="L145" s="128"/>
      <c r="M145" s="173"/>
      <c r="N145" s="173"/>
      <c r="O145" s="173"/>
      <c r="P145" s="173"/>
      <c r="Q145" s="173"/>
      <c r="R145" s="17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</row>
    <row r="146" spans="1:35" ht="15">
      <c r="A146" s="176"/>
      <c r="B146" s="173"/>
      <c r="C146" s="173"/>
      <c r="D146" s="173"/>
      <c r="E146" s="23"/>
      <c r="F146" s="112"/>
      <c r="G146" s="112"/>
      <c r="H146" s="112"/>
      <c r="I146" s="124"/>
      <c r="J146" s="169"/>
      <c r="K146" s="169"/>
      <c r="L146" s="128"/>
      <c r="M146" s="173"/>
      <c r="N146" s="173"/>
      <c r="O146" s="173"/>
      <c r="P146" s="173"/>
      <c r="Q146" s="173"/>
      <c r="R146" s="17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</row>
    <row r="147" spans="1:35" ht="15">
      <c r="A147" s="176"/>
      <c r="B147" s="173"/>
      <c r="C147" s="173"/>
      <c r="D147" s="173"/>
      <c r="E147" s="23"/>
      <c r="F147" s="112"/>
      <c r="G147" s="112"/>
      <c r="H147" s="112"/>
      <c r="I147" s="124"/>
      <c r="J147" s="169"/>
      <c r="K147" s="169"/>
      <c r="L147" s="128"/>
      <c r="M147" s="173"/>
      <c r="N147" s="173"/>
      <c r="O147" s="173"/>
      <c r="P147" s="173"/>
      <c r="Q147" s="173"/>
      <c r="R147" s="17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</row>
    <row r="148" spans="1:35" ht="15">
      <c r="A148" s="176"/>
      <c r="B148" s="173"/>
      <c r="C148" s="173"/>
      <c r="D148" s="173"/>
      <c r="E148" s="23"/>
      <c r="F148" s="112"/>
      <c r="G148" s="112"/>
      <c r="H148" s="112"/>
      <c r="I148" s="124"/>
      <c r="J148" s="169"/>
      <c r="K148" s="169"/>
      <c r="L148" s="128"/>
      <c r="M148" s="173"/>
      <c r="N148" s="173"/>
      <c r="O148" s="173"/>
      <c r="P148" s="173"/>
      <c r="Q148" s="173"/>
      <c r="R148" s="17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</row>
    <row r="149" spans="1:35" ht="15">
      <c r="A149" s="176"/>
      <c r="B149" s="173"/>
      <c r="C149" s="173"/>
      <c r="D149" s="173"/>
      <c r="E149" s="23"/>
      <c r="F149" s="112"/>
      <c r="G149" s="112"/>
      <c r="H149" s="112"/>
      <c r="I149" s="124"/>
      <c r="J149" s="169"/>
      <c r="K149" s="169"/>
      <c r="L149" s="128"/>
      <c r="M149" s="173"/>
      <c r="N149" s="173"/>
      <c r="O149" s="173"/>
      <c r="P149" s="173"/>
      <c r="Q149" s="173"/>
      <c r="R149" s="17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</row>
    <row r="150" spans="1:35" ht="15">
      <c r="A150" s="176"/>
      <c r="B150" s="173"/>
      <c r="C150" s="173"/>
      <c r="D150" s="173"/>
      <c r="E150" s="23"/>
      <c r="F150" s="112"/>
      <c r="G150" s="112"/>
      <c r="H150" s="112"/>
      <c r="I150" s="124"/>
      <c r="J150" s="169"/>
      <c r="K150" s="169"/>
      <c r="L150" s="112"/>
      <c r="M150" s="173"/>
      <c r="N150" s="173"/>
      <c r="O150" s="173"/>
      <c r="P150" s="173"/>
      <c r="Q150" s="173"/>
      <c r="R150" s="17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</row>
    <row r="151" spans="1:35" ht="15">
      <c r="A151" s="176"/>
      <c r="B151" s="173"/>
      <c r="C151" s="173"/>
      <c r="D151" s="173"/>
      <c r="E151" s="23"/>
      <c r="F151" s="112"/>
      <c r="G151" s="112"/>
      <c r="H151" s="112"/>
      <c r="I151" s="124"/>
      <c r="J151" s="169"/>
      <c r="K151" s="169"/>
      <c r="L151" s="112"/>
      <c r="M151" s="173"/>
      <c r="N151" s="173"/>
      <c r="O151" s="173"/>
      <c r="P151" s="173"/>
      <c r="Q151" s="173"/>
      <c r="R151" s="17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</row>
    <row r="152" spans="1:35" ht="15">
      <c r="A152" s="176"/>
      <c r="B152" s="173"/>
      <c r="C152" s="173"/>
      <c r="D152" s="173"/>
      <c r="E152" s="23"/>
      <c r="F152" s="112"/>
      <c r="G152" s="112"/>
      <c r="H152" s="112"/>
      <c r="I152" s="124"/>
      <c r="J152" s="169"/>
      <c r="K152" s="169"/>
      <c r="L152" s="112"/>
      <c r="M152" s="173"/>
      <c r="N152" s="173"/>
      <c r="O152" s="173"/>
      <c r="P152" s="173"/>
      <c r="Q152" s="173"/>
      <c r="R152" s="17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</row>
    <row r="153" spans="1:35" ht="15">
      <c r="A153" s="176"/>
      <c r="B153" s="173"/>
      <c r="C153" s="173"/>
      <c r="D153" s="173"/>
      <c r="E153" s="23"/>
      <c r="F153" s="112"/>
      <c r="G153" s="112"/>
      <c r="H153" s="112"/>
      <c r="I153" s="124"/>
      <c r="J153" s="169"/>
      <c r="K153" s="169"/>
      <c r="L153" s="112"/>
      <c r="M153" s="173"/>
      <c r="N153" s="173"/>
      <c r="O153" s="173"/>
      <c r="P153" s="173"/>
      <c r="Q153" s="173"/>
      <c r="R153" s="17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</row>
    <row r="154" spans="1:35" ht="15">
      <c r="A154" s="176"/>
      <c r="B154" s="173"/>
      <c r="C154" s="173"/>
      <c r="D154" s="173"/>
      <c r="E154" s="23"/>
      <c r="F154" s="112"/>
      <c r="G154" s="112"/>
      <c r="H154" s="112"/>
      <c r="I154" s="124"/>
      <c r="J154" s="169"/>
      <c r="K154" s="169"/>
      <c r="L154" s="112"/>
      <c r="M154" s="173"/>
      <c r="N154" s="173"/>
      <c r="O154" s="173"/>
      <c r="P154" s="173"/>
      <c r="Q154" s="173"/>
      <c r="R154" s="17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</row>
    <row r="155" spans="1:35" ht="15">
      <c r="A155" s="176"/>
      <c r="B155" s="173"/>
      <c r="C155" s="173"/>
      <c r="D155" s="173"/>
      <c r="E155" s="23"/>
      <c r="F155" s="112"/>
      <c r="G155" s="112"/>
      <c r="H155" s="112"/>
      <c r="I155" s="124"/>
      <c r="J155" s="169"/>
      <c r="K155" s="169"/>
      <c r="L155" s="112"/>
      <c r="M155" s="173"/>
      <c r="N155" s="173"/>
      <c r="O155" s="173"/>
      <c r="P155" s="173"/>
      <c r="Q155" s="173"/>
      <c r="R155" s="17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</row>
    <row r="156" spans="1:35" ht="15">
      <c r="A156" s="176"/>
      <c r="B156" s="173"/>
      <c r="C156" s="173"/>
      <c r="D156" s="173"/>
      <c r="E156" s="23"/>
      <c r="F156" s="112"/>
      <c r="G156" s="112"/>
      <c r="H156" s="112"/>
      <c r="I156" s="124"/>
      <c r="J156" s="169"/>
      <c r="K156" s="169"/>
      <c r="L156" s="112"/>
      <c r="M156" s="173"/>
      <c r="N156" s="173"/>
      <c r="O156" s="173"/>
      <c r="P156" s="173"/>
      <c r="Q156" s="173"/>
      <c r="R156" s="17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</row>
    <row r="157" spans="1:35" ht="15">
      <c r="A157" s="176"/>
      <c r="B157" s="173"/>
      <c r="C157" s="173"/>
      <c r="D157" s="173"/>
      <c r="E157" s="23"/>
      <c r="F157" s="112"/>
      <c r="G157" s="112"/>
      <c r="H157" s="112"/>
      <c r="I157" s="124"/>
      <c r="J157" s="169"/>
      <c r="K157" s="169"/>
      <c r="L157" s="112"/>
      <c r="M157" s="173"/>
      <c r="N157" s="173"/>
      <c r="O157" s="173"/>
      <c r="P157" s="173"/>
      <c r="Q157" s="173"/>
      <c r="R157" s="17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</row>
    <row r="158" spans="1:35" ht="15">
      <c r="A158" s="176"/>
      <c r="B158" s="173"/>
      <c r="C158" s="173"/>
      <c r="D158" s="173"/>
      <c r="E158" s="23"/>
      <c r="F158" s="112"/>
      <c r="G158" s="112"/>
      <c r="H158" s="112"/>
      <c r="I158" s="124"/>
      <c r="J158" s="169"/>
      <c r="K158" s="169"/>
      <c r="L158" s="112"/>
      <c r="M158" s="173"/>
      <c r="N158" s="173"/>
      <c r="O158" s="173"/>
      <c r="P158" s="173"/>
      <c r="Q158" s="173"/>
      <c r="R158" s="17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</row>
    <row r="159" spans="1:35" ht="15">
      <c r="A159" s="176"/>
      <c r="B159" s="173"/>
      <c r="C159" s="173"/>
      <c r="D159" s="173"/>
      <c r="E159" s="23"/>
      <c r="F159" s="112"/>
      <c r="G159" s="112"/>
      <c r="H159" s="112"/>
      <c r="I159" s="124"/>
      <c r="J159" s="169"/>
      <c r="K159" s="169"/>
      <c r="L159" s="112"/>
      <c r="M159" s="173"/>
      <c r="N159" s="173"/>
      <c r="O159" s="173"/>
      <c r="P159" s="173"/>
      <c r="Q159" s="173"/>
      <c r="R159" s="17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</row>
    <row r="160" spans="1:35" ht="15">
      <c r="A160" s="176"/>
      <c r="B160" s="173"/>
      <c r="C160" s="173"/>
      <c r="D160" s="173"/>
      <c r="E160" s="23"/>
      <c r="F160" s="112"/>
      <c r="G160" s="112"/>
      <c r="H160" s="112"/>
      <c r="I160" s="124"/>
      <c r="J160" s="169"/>
      <c r="K160" s="169"/>
      <c r="L160" s="112"/>
      <c r="M160" s="173"/>
      <c r="N160" s="173"/>
      <c r="O160" s="173"/>
      <c r="P160" s="173"/>
      <c r="Q160" s="173"/>
      <c r="R160" s="17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</row>
    <row r="161" spans="1:35" ht="15">
      <c r="A161" s="176"/>
      <c r="B161" s="173"/>
      <c r="C161" s="173"/>
      <c r="D161" s="173"/>
      <c r="E161" s="23"/>
      <c r="F161" s="112"/>
      <c r="G161" s="112"/>
      <c r="H161" s="112"/>
      <c r="I161" s="124"/>
      <c r="J161" s="169"/>
      <c r="K161" s="169"/>
      <c r="L161" s="112"/>
      <c r="M161" s="173"/>
      <c r="N161" s="173"/>
      <c r="O161" s="173"/>
      <c r="P161" s="173"/>
      <c r="Q161" s="173"/>
      <c r="R161" s="17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</row>
    <row r="162" spans="1:35" ht="15">
      <c r="A162" s="176"/>
      <c r="B162" s="173"/>
      <c r="C162" s="173"/>
      <c r="D162" s="173"/>
      <c r="E162" s="23"/>
      <c r="F162" s="112"/>
      <c r="G162" s="112"/>
      <c r="H162" s="112"/>
      <c r="I162" s="124"/>
      <c r="J162" s="169"/>
      <c r="K162" s="169"/>
      <c r="L162" s="112"/>
      <c r="M162" s="173"/>
      <c r="N162" s="173"/>
      <c r="O162" s="173"/>
      <c r="P162" s="173"/>
      <c r="Q162" s="173"/>
      <c r="R162" s="17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</row>
    <row r="163" spans="1:35" ht="15">
      <c r="A163" s="176"/>
      <c r="B163" s="173"/>
      <c r="C163" s="173"/>
      <c r="D163" s="173"/>
      <c r="E163" s="23"/>
      <c r="F163" s="112"/>
      <c r="G163" s="112"/>
      <c r="H163" s="112"/>
      <c r="I163" s="124"/>
      <c r="J163" s="169"/>
      <c r="K163" s="169"/>
      <c r="L163" s="112"/>
      <c r="M163" s="173"/>
      <c r="N163" s="173"/>
      <c r="O163" s="173"/>
      <c r="P163" s="173"/>
      <c r="Q163" s="173"/>
      <c r="R163" s="17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</row>
    <row r="164" spans="1:35" ht="15">
      <c r="A164" s="176"/>
      <c r="B164" s="173"/>
      <c r="C164" s="173"/>
      <c r="D164" s="173"/>
      <c r="E164" s="23"/>
      <c r="F164" s="112"/>
      <c r="G164" s="112"/>
      <c r="H164" s="112"/>
      <c r="I164" s="124"/>
      <c r="J164" s="169"/>
      <c r="K164" s="169"/>
      <c r="L164" s="112"/>
      <c r="M164" s="173"/>
      <c r="N164" s="173"/>
      <c r="O164" s="173"/>
      <c r="P164" s="173"/>
      <c r="Q164" s="173"/>
      <c r="R164" s="17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</row>
    <row r="165" spans="1:35" ht="15">
      <c r="A165" s="176"/>
      <c r="B165" s="173"/>
      <c r="C165" s="173"/>
      <c r="D165" s="173"/>
      <c r="E165" s="23"/>
      <c r="F165" s="112"/>
      <c r="G165" s="112"/>
      <c r="H165" s="112"/>
      <c r="I165" s="124"/>
      <c r="J165" s="169"/>
      <c r="K165" s="169"/>
      <c r="L165" s="112"/>
      <c r="M165" s="173"/>
      <c r="N165" s="173"/>
      <c r="O165" s="173"/>
      <c r="P165" s="173"/>
      <c r="Q165" s="173"/>
      <c r="R165" s="17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</row>
    <row r="166" spans="1:35" ht="15">
      <c r="A166" s="176"/>
      <c r="B166" s="173"/>
      <c r="C166" s="173"/>
      <c r="D166" s="173"/>
      <c r="E166" s="23"/>
      <c r="F166" s="112"/>
      <c r="G166" s="112"/>
      <c r="H166" s="112"/>
      <c r="I166" s="124"/>
      <c r="J166" s="169"/>
      <c r="K166" s="169"/>
      <c r="L166" s="112"/>
      <c r="M166" s="173"/>
      <c r="N166" s="173"/>
      <c r="O166" s="173"/>
      <c r="P166" s="173"/>
      <c r="Q166" s="173"/>
      <c r="R166" s="17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</row>
    <row r="167" spans="1:35" ht="15">
      <c r="A167" s="176"/>
      <c r="B167" s="173"/>
      <c r="C167" s="173"/>
      <c r="D167" s="173"/>
      <c r="E167" s="23"/>
      <c r="F167" s="112"/>
      <c r="G167" s="112"/>
      <c r="H167" s="112"/>
      <c r="I167" s="124"/>
      <c r="J167" s="169"/>
      <c r="K167" s="169"/>
      <c r="L167" s="112"/>
      <c r="M167" s="173"/>
      <c r="N167" s="173"/>
      <c r="O167" s="173"/>
      <c r="P167" s="173"/>
      <c r="Q167" s="173"/>
      <c r="R167" s="17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</row>
    <row r="168" spans="1:35" ht="15">
      <c r="A168" s="176"/>
      <c r="B168" s="173"/>
      <c r="C168" s="173"/>
      <c r="D168" s="173"/>
      <c r="E168" s="23"/>
      <c r="F168" s="112"/>
      <c r="G168" s="112"/>
      <c r="H168" s="112"/>
      <c r="I168" s="124"/>
      <c r="J168" s="169"/>
      <c r="K168" s="169"/>
      <c r="L168" s="112"/>
      <c r="M168" s="173"/>
      <c r="N168" s="173"/>
      <c r="O168" s="173"/>
      <c r="P168" s="173"/>
      <c r="Q168" s="173"/>
      <c r="R168" s="17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</row>
    <row r="169" spans="1:35" ht="15">
      <c r="A169" s="176"/>
      <c r="B169" s="173"/>
      <c r="C169" s="173"/>
      <c r="D169" s="173"/>
      <c r="E169" s="23"/>
      <c r="F169" s="112"/>
      <c r="G169" s="112"/>
      <c r="H169" s="112"/>
      <c r="I169" s="124"/>
      <c r="J169" s="169"/>
      <c r="K169" s="169"/>
      <c r="L169" s="112"/>
      <c r="M169" s="173"/>
      <c r="N169" s="173"/>
      <c r="O169" s="173"/>
      <c r="P169" s="173"/>
      <c r="Q169" s="173"/>
      <c r="R169" s="17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</row>
    <row r="170" spans="1:35" ht="15">
      <c r="A170" s="176"/>
      <c r="B170" s="173"/>
      <c r="C170" s="173"/>
      <c r="D170" s="173"/>
      <c r="E170" s="23"/>
      <c r="F170" s="112"/>
      <c r="G170" s="112"/>
      <c r="H170" s="112"/>
      <c r="I170" s="124"/>
      <c r="J170" s="169"/>
      <c r="K170" s="169"/>
      <c r="L170" s="112"/>
      <c r="M170" s="173"/>
      <c r="N170" s="173"/>
      <c r="O170" s="173"/>
      <c r="P170" s="173"/>
      <c r="Q170" s="173"/>
      <c r="R170" s="17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</row>
    <row r="171" spans="1:35" ht="15">
      <c r="A171" s="176"/>
      <c r="B171" s="173"/>
      <c r="C171" s="173"/>
      <c r="D171" s="173"/>
      <c r="E171" s="23"/>
      <c r="F171" s="112"/>
      <c r="G171" s="112"/>
      <c r="H171" s="112"/>
      <c r="I171" s="124"/>
      <c r="J171" s="169"/>
      <c r="K171" s="169"/>
      <c r="L171" s="112"/>
      <c r="M171" s="173"/>
      <c r="N171" s="173"/>
      <c r="O171" s="173"/>
      <c r="P171" s="173"/>
      <c r="Q171" s="173"/>
      <c r="R171" s="17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</row>
    <row r="172" spans="1:35" ht="15">
      <c r="A172" s="176"/>
      <c r="B172" s="173"/>
      <c r="C172" s="173"/>
      <c r="D172" s="173"/>
      <c r="E172" s="23"/>
      <c r="F172" s="112"/>
      <c r="G172" s="112"/>
      <c r="H172" s="112"/>
      <c r="I172" s="124"/>
      <c r="J172" s="169"/>
      <c r="K172" s="169"/>
      <c r="L172" s="112"/>
      <c r="M172" s="173"/>
      <c r="N172" s="173"/>
      <c r="O172" s="173"/>
      <c r="P172" s="173"/>
      <c r="Q172" s="173"/>
      <c r="R172" s="17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</row>
    <row r="173" spans="1:35" ht="15">
      <c r="A173" s="176"/>
      <c r="B173" s="173"/>
      <c r="C173" s="173"/>
      <c r="D173" s="173"/>
      <c r="E173" s="23"/>
      <c r="F173" s="112"/>
      <c r="G173" s="112"/>
      <c r="H173" s="112"/>
      <c r="I173" s="124"/>
      <c r="J173" s="169"/>
      <c r="K173" s="169"/>
      <c r="L173" s="112"/>
      <c r="M173" s="173"/>
      <c r="N173" s="173"/>
      <c r="O173" s="173"/>
      <c r="P173" s="173"/>
      <c r="Q173" s="173"/>
      <c r="R173" s="17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</row>
    <row r="174" spans="1:35" ht="15">
      <c r="A174" s="176"/>
      <c r="B174" s="173"/>
      <c r="C174" s="173"/>
      <c r="D174" s="173"/>
      <c r="E174" s="23"/>
      <c r="F174" s="112"/>
      <c r="G174" s="112"/>
      <c r="H174" s="112"/>
      <c r="I174" s="124"/>
      <c r="J174" s="169"/>
      <c r="K174" s="169"/>
      <c r="L174" s="112"/>
      <c r="M174" s="173"/>
      <c r="N174" s="173"/>
      <c r="O174" s="173"/>
      <c r="P174" s="173"/>
      <c r="Q174" s="173"/>
      <c r="R174" s="17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</row>
    <row r="175" spans="1:35" ht="15">
      <c r="A175" s="176"/>
      <c r="B175" s="173"/>
      <c r="C175" s="23"/>
      <c r="D175" s="23"/>
      <c r="E175" s="23"/>
      <c r="F175" s="112"/>
      <c r="G175" s="112"/>
      <c r="H175" s="112"/>
      <c r="I175" s="124"/>
      <c r="J175" s="169"/>
      <c r="K175" s="169"/>
      <c r="L175" s="112"/>
      <c r="M175" s="173"/>
      <c r="N175" s="173"/>
      <c r="O175" s="173"/>
      <c r="P175" s="173"/>
      <c r="Q175" s="173"/>
      <c r="R175" s="17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</row>
    <row r="176" spans="1:35" ht="15">
      <c r="A176" s="176"/>
      <c r="B176" s="173"/>
      <c r="C176" s="23"/>
      <c r="D176" s="23"/>
      <c r="E176" s="23"/>
      <c r="F176" s="112"/>
      <c r="G176" s="112"/>
      <c r="H176" s="112"/>
      <c r="I176" s="124"/>
      <c r="J176" s="169"/>
      <c r="K176" s="169"/>
      <c r="L176" s="112"/>
      <c r="M176" s="173"/>
      <c r="N176" s="173"/>
      <c r="O176" s="173"/>
      <c r="P176" s="173"/>
      <c r="Q176" s="173"/>
      <c r="R176" s="17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</row>
    <row r="177" spans="1:35" ht="15">
      <c r="A177" s="176"/>
      <c r="B177" s="173"/>
      <c r="C177" s="23"/>
      <c r="D177" s="23"/>
      <c r="E177" s="23"/>
      <c r="F177" s="112"/>
      <c r="G177" s="112"/>
      <c r="H177" s="112"/>
      <c r="I177" s="124"/>
      <c r="J177" s="169"/>
      <c r="K177" s="169"/>
      <c r="L177" s="112"/>
      <c r="M177" s="173"/>
      <c r="N177" s="173"/>
      <c r="O177" s="173"/>
      <c r="P177" s="173"/>
      <c r="Q177" s="173"/>
      <c r="R177" s="17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</row>
    <row r="178" spans="1:35" ht="15">
      <c r="A178" s="176"/>
      <c r="B178" s="173"/>
      <c r="C178" s="23"/>
      <c r="D178" s="23"/>
      <c r="E178" s="23"/>
      <c r="F178" s="112"/>
      <c r="G178" s="112"/>
      <c r="H178" s="112"/>
      <c r="I178" s="124"/>
      <c r="J178" s="169"/>
      <c r="K178" s="169"/>
      <c r="L178" s="112"/>
      <c r="M178" s="173"/>
      <c r="N178" s="173"/>
      <c r="O178" s="173"/>
      <c r="P178" s="173"/>
      <c r="Q178" s="173"/>
      <c r="R178" s="17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</row>
    <row r="179" spans="1:35" ht="15">
      <c r="A179" s="176"/>
      <c r="B179" s="173"/>
      <c r="C179" s="23"/>
      <c r="D179" s="23"/>
      <c r="E179" s="23"/>
      <c r="F179" s="112"/>
      <c r="G179" s="112"/>
      <c r="H179" s="112"/>
      <c r="I179" s="124"/>
      <c r="J179" s="169"/>
      <c r="K179" s="169"/>
      <c r="L179" s="112"/>
      <c r="M179" s="173"/>
      <c r="N179" s="173"/>
      <c r="O179" s="173"/>
      <c r="P179" s="173"/>
      <c r="Q179" s="173"/>
      <c r="R179" s="17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</row>
    <row r="180" spans="1:35" ht="15">
      <c r="A180" s="176"/>
      <c r="B180" s="173"/>
      <c r="C180" s="23"/>
      <c r="D180" s="23"/>
      <c r="E180" s="23"/>
      <c r="F180" s="112"/>
      <c r="G180" s="112"/>
      <c r="H180" s="112"/>
      <c r="I180" s="124"/>
      <c r="J180" s="169"/>
      <c r="K180" s="169"/>
      <c r="L180" s="112"/>
      <c r="M180" s="173"/>
      <c r="N180" s="173"/>
      <c r="O180" s="173"/>
      <c r="P180" s="173"/>
      <c r="Q180" s="173"/>
      <c r="R180" s="17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</row>
    <row r="181" spans="1:35" ht="15">
      <c r="A181" s="176"/>
      <c r="B181" s="173"/>
      <c r="C181" s="23"/>
      <c r="D181" s="23"/>
      <c r="E181" s="23"/>
      <c r="F181" s="112"/>
      <c r="G181" s="112"/>
      <c r="H181" s="112"/>
      <c r="I181" s="124"/>
      <c r="J181" s="169"/>
      <c r="K181" s="169"/>
      <c r="L181" s="112"/>
      <c r="M181" s="173"/>
      <c r="N181" s="173"/>
      <c r="O181" s="173"/>
      <c r="P181" s="173"/>
      <c r="Q181" s="173"/>
      <c r="R181" s="17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</row>
    <row r="182" spans="1:35" ht="15">
      <c r="A182" s="176"/>
      <c r="B182" s="173"/>
      <c r="C182" s="23"/>
      <c r="D182" s="23"/>
      <c r="E182" s="23"/>
      <c r="F182" s="112"/>
      <c r="G182" s="112"/>
      <c r="H182" s="112"/>
      <c r="I182" s="124"/>
      <c r="J182" s="169"/>
      <c r="K182" s="169"/>
      <c r="L182" s="112"/>
      <c r="M182" s="173"/>
      <c r="N182" s="173"/>
      <c r="O182" s="173"/>
      <c r="P182" s="173"/>
      <c r="Q182" s="173"/>
      <c r="R182" s="17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</row>
    <row r="183" spans="1:35" ht="15">
      <c r="A183" s="176"/>
      <c r="B183" s="173"/>
      <c r="C183" s="23"/>
      <c r="D183" s="23"/>
      <c r="E183" s="23"/>
      <c r="F183" s="112"/>
      <c r="G183" s="112"/>
      <c r="H183" s="112"/>
      <c r="I183" s="124"/>
      <c r="J183" s="169"/>
      <c r="K183" s="169"/>
      <c r="L183" s="112"/>
      <c r="M183" s="173"/>
      <c r="N183" s="173"/>
      <c r="O183" s="173"/>
      <c r="P183" s="173"/>
      <c r="Q183" s="173"/>
      <c r="R183" s="17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</row>
    <row r="184" spans="1:35" ht="15">
      <c r="A184" s="176"/>
      <c r="B184" s="173"/>
      <c r="C184" s="23"/>
      <c r="D184" s="23"/>
      <c r="E184" s="23"/>
      <c r="F184" s="112"/>
      <c r="G184" s="112"/>
      <c r="H184" s="112"/>
      <c r="I184" s="124"/>
      <c r="J184" s="169"/>
      <c r="K184" s="169"/>
      <c r="L184" s="112"/>
      <c r="M184" s="173"/>
      <c r="N184" s="173"/>
      <c r="O184" s="173"/>
      <c r="P184" s="173"/>
      <c r="Q184" s="173"/>
      <c r="R184" s="17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</row>
    <row r="185" spans="1:35" ht="15">
      <c r="A185" s="176"/>
      <c r="B185" s="173"/>
      <c r="C185" s="23"/>
      <c r="D185" s="23"/>
      <c r="E185" s="23"/>
      <c r="F185" s="112"/>
      <c r="G185" s="112"/>
      <c r="H185" s="112"/>
      <c r="I185" s="124"/>
      <c r="J185" s="169"/>
      <c r="K185" s="169"/>
      <c r="L185" s="112"/>
      <c r="M185" s="173"/>
      <c r="N185" s="173"/>
      <c r="O185" s="173"/>
      <c r="P185" s="173"/>
      <c r="Q185" s="173"/>
      <c r="R185" s="17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</row>
    <row r="186" spans="1:35" ht="15">
      <c r="A186" s="176"/>
      <c r="B186" s="173"/>
      <c r="C186" s="23"/>
      <c r="D186" s="23"/>
      <c r="E186" s="23"/>
      <c r="F186" s="112"/>
      <c r="G186" s="112"/>
      <c r="H186" s="112"/>
      <c r="I186" s="124"/>
      <c r="J186" s="169"/>
      <c r="K186" s="169"/>
      <c r="L186" s="112"/>
      <c r="M186" s="173"/>
      <c r="N186" s="173"/>
      <c r="O186" s="173"/>
      <c r="P186" s="173"/>
      <c r="Q186" s="173"/>
      <c r="R186" s="17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</row>
    <row r="187" spans="1:35" ht="15">
      <c r="A187" s="176"/>
      <c r="B187" s="173"/>
      <c r="C187" s="23"/>
      <c r="D187" s="23"/>
      <c r="E187" s="23"/>
      <c r="F187" s="112"/>
      <c r="G187" s="112"/>
      <c r="H187" s="112"/>
      <c r="I187" s="124"/>
      <c r="J187" s="169"/>
      <c r="K187" s="169"/>
      <c r="L187" s="112"/>
      <c r="M187" s="173"/>
      <c r="N187" s="173"/>
      <c r="O187" s="173"/>
      <c r="P187" s="173"/>
      <c r="Q187" s="173"/>
      <c r="R187" s="17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</row>
    <row r="188" spans="1:35" ht="15">
      <c r="A188" s="176"/>
      <c r="B188" s="173"/>
      <c r="C188" s="23"/>
      <c r="D188" s="23"/>
      <c r="E188" s="23"/>
      <c r="F188" s="112"/>
      <c r="G188" s="112"/>
      <c r="H188" s="112"/>
      <c r="I188" s="124"/>
      <c r="J188" s="169"/>
      <c r="K188" s="169"/>
      <c r="L188" s="112"/>
      <c r="M188" s="173"/>
      <c r="N188" s="173"/>
      <c r="O188" s="173"/>
      <c r="P188" s="173"/>
      <c r="Q188" s="173"/>
      <c r="R188" s="17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</row>
    <row r="189" spans="1:35" ht="15">
      <c r="A189" s="176"/>
      <c r="B189" s="173"/>
      <c r="C189" s="23"/>
      <c r="D189" s="23"/>
      <c r="E189" s="23"/>
      <c r="F189" s="112"/>
      <c r="G189" s="112"/>
      <c r="H189" s="112"/>
      <c r="I189" s="124"/>
      <c r="J189" s="169"/>
      <c r="K189" s="169"/>
      <c r="L189" s="112"/>
      <c r="M189" s="173"/>
      <c r="N189" s="173"/>
      <c r="O189" s="173"/>
      <c r="P189" s="173"/>
      <c r="Q189" s="173"/>
      <c r="R189" s="17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</row>
    <row r="190" spans="1:35" ht="15">
      <c r="A190" s="176"/>
      <c r="B190" s="173"/>
      <c r="C190" s="23"/>
      <c r="D190" s="23"/>
      <c r="E190" s="23"/>
      <c r="F190" s="112"/>
      <c r="G190" s="112"/>
      <c r="H190" s="112"/>
      <c r="I190" s="124"/>
      <c r="J190" s="169"/>
      <c r="K190" s="169"/>
      <c r="L190" s="112"/>
      <c r="M190" s="173"/>
      <c r="N190" s="173"/>
      <c r="O190" s="173"/>
      <c r="P190" s="173"/>
      <c r="Q190" s="173"/>
      <c r="R190" s="17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</row>
    <row r="191" spans="1:35" ht="15">
      <c r="A191" s="176"/>
      <c r="B191" s="173"/>
      <c r="C191" s="23"/>
      <c r="D191" s="23"/>
      <c r="E191" s="23"/>
      <c r="F191" s="112"/>
      <c r="G191" s="112"/>
      <c r="H191" s="112"/>
      <c r="I191" s="124"/>
      <c r="J191" s="169"/>
      <c r="K191" s="169"/>
      <c r="L191" s="112"/>
      <c r="M191" s="173"/>
      <c r="N191" s="173"/>
      <c r="O191" s="173"/>
      <c r="P191" s="173"/>
      <c r="Q191" s="173"/>
      <c r="R191" s="17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</row>
    <row r="192" spans="1:35" ht="15">
      <c r="A192" s="176"/>
      <c r="B192" s="173"/>
      <c r="C192" s="23"/>
      <c r="D192" s="23"/>
      <c r="E192" s="23"/>
      <c r="F192" s="112"/>
      <c r="G192" s="112"/>
      <c r="H192" s="112"/>
      <c r="I192" s="124"/>
      <c r="J192" s="169"/>
      <c r="K192" s="169"/>
      <c r="L192" s="112"/>
      <c r="M192" s="173"/>
      <c r="N192" s="173"/>
      <c r="O192" s="173"/>
      <c r="P192" s="173"/>
      <c r="Q192" s="173"/>
      <c r="R192" s="17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</row>
    <row r="193" spans="1:35" ht="15">
      <c r="A193" s="176"/>
      <c r="B193" s="173"/>
      <c r="C193" s="23"/>
      <c r="D193" s="23"/>
      <c r="E193" s="23"/>
      <c r="F193" s="112"/>
      <c r="G193" s="112"/>
      <c r="H193" s="112"/>
      <c r="I193" s="124"/>
      <c r="J193" s="169"/>
      <c r="K193" s="169"/>
      <c r="L193" s="112"/>
      <c r="M193" s="173"/>
      <c r="N193" s="173"/>
      <c r="O193" s="173"/>
      <c r="P193" s="173"/>
      <c r="Q193" s="173"/>
      <c r="R193" s="17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</row>
    <row r="194" spans="1:35" ht="15">
      <c r="A194" s="176"/>
      <c r="B194" s="173"/>
      <c r="C194" s="23"/>
      <c r="D194" s="23"/>
      <c r="E194" s="23"/>
      <c r="F194" s="112"/>
      <c r="G194" s="112"/>
      <c r="H194" s="112"/>
      <c r="I194" s="124"/>
      <c r="J194" s="169"/>
      <c r="K194" s="169"/>
      <c r="L194" s="112"/>
      <c r="M194" s="173"/>
      <c r="N194" s="173"/>
      <c r="O194" s="173"/>
      <c r="P194" s="173"/>
      <c r="Q194" s="173"/>
      <c r="R194" s="17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</row>
    <row r="195" spans="1:35" ht="15">
      <c r="A195" s="176"/>
      <c r="B195" s="173"/>
      <c r="C195" s="23"/>
      <c r="D195" s="23"/>
      <c r="E195" s="23"/>
      <c r="F195" s="112"/>
      <c r="G195" s="112"/>
      <c r="H195" s="112"/>
      <c r="I195" s="124"/>
      <c r="J195" s="169"/>
      <c r="K195" s="169"/>
      <c r="L195" s="112"/>
      <c r="M195" s="173"/>
      <c r="N195" s="173"/>
      <c r="O195" s="173"/>
      <c r="P195" s="173"/>
      <c r="Q195" s="173"/>
      <c r="R195" s="17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</row>
    <row r="196" spans="1:35" ht="15">
      <c r="A196" s="176"/>
      <c r="B196" s="173"/>
      <c r="C196" s="23"/>
      <c r="D196" s="23"/>
      <c r="E196" s="23"/>
      <c r="F196" s="112"/>
      <c r="G196" s="112"/>
      <c r="H196" s="112"/>
      <c r="I196" s="124"/>
      <c r="J196" s="169"/>
      <c r="K196" s="169"/>
      <c r="L196" s="112"/>
      <c r="M196" s="173"/>
      <c r="N196" s="173"/>
      <c r="O196" s="173"/>
      <c r="P196" s="173"/>
      <c r="Q196" s="173"/>
      <c r="R196" s="17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</row>
    <row r="197" spans="1:35" ht="15">
      <c r="A197" s="176"/>
      <c r="B197" s="173"/>
      <c r="C197" s="23"/>
      <c r="D197" s="23"/>
      <c r="E197" s="23"/>
      <c r="F197" s="112"/>
      <c r="G197" s="112"/>
      <c r="H197" s="112"/>
      <c r="I197" s="124"/>
      <c r="J197" s="169"/>
      <c r="K197" s="169"/>
      <c r="L197" s="112"/>
      <c r="M197" s="173"/>
      <c r="N197" s="173"/>
      <c r="O197" s="173"/>
      <c r="P197" s="173"/>
      <c r="Q197" s="173"/>
      <c r="R197" s="17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</row>
    <row r="198" spans="1:35" ht="15">
      <c r="A198" s="176"/>
      <c r="B198" s="173"/>
      <c r="C198" s="23"/>
      <c r="D198" s="23"/>
      <c r="E198" s="23"/>
      <c r="F198" s="112"/>
      <c r="G198" s="112"/>
      <c r="H198" s="112"/>
      <c r="I198" s="124"/>
      <c r="J198" s="169"/>
      <c r="K198" s="169"/>
      <c r="L198" s="112"/>
      <c r="M198" s="173"/>
      <c r="N198" s="173"/>
      <c r="O198" s="173"/>
      <c r="P198" s="173"/>
      <c r="Q198" s="173"/>
      <c r="R198" s="17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</row>
    <row r="199" spans="1:35" ht="15">
      <c r="A199" s="176"/>
      <c r="B199" s="173"/>
      <c r="C199" s="23"/>
      <c r="D199" s="23"/>
      <c r="E199" s="23"/>
      <c r="F199" s="112"/>
      <c r="G199" s="112"/>
      <c r="H199" s="112"/>
      <c r="I199" s="124"/>
      <c r="J199" s="169"/>
      <c r="K199" s="169"/>
      <c r="L199" s="112"/>
      <c r="M199" s="173"/>
      <c r="N199" s="173"/>
      <c r="O199" s="173"/>
      <c r="P199" s="173"/>
      <c r="Q199" s="173"/>
      <c r="R199" s="17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</row>
    <row r="200" spans="1:35" ht="15">
      <c r="A200" s="176"/>
      <c r="B200" s="173"/>
      <c r="C200" s="23"/>
      <c r="D200" s="23"/>
      <c r="E200" s="23"/>
      <c r="F200" s="112"/>
      <c r="G200" s="112"/>
      <c r="H200" s="112"/>
      <c r="I200" s="124"/>
      <c r="J200" s="169"/>
      <c r="K200" s="169"/>
      <c r="L200" s="112"/>
      <c r="M200" s="173"/>
      <c r="N200" s="173"/>
      <c r="O200" s="173"/>
      <c r="P200" s="173"/>
      <c r="Q200" s="173"/>
      <c r="R200" s="17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</row>
    <row r="201" spans="1:35" ht="15">
      <c r="A201" s="176"/>
      <c r="B201" s="173"/>
      <c r="C201" s="23"/>
      <c r="D201" s="23"/>
      <c r="E201" s="23"/>
      <c r="F201" s="112"/>
      <c r="G201" s="112"/>
      <c r="H201" s="112"/>
      <c r="I201" s="124"/>
      <c r="J201" s="169"/>
      <c r="K201" s="169"/>
      <c r="L201" s="112"/>
      <c r="M201" s="173"/>
      <c r="N201" s="173"/>
      <c r="O201" s="173"/>
      <c r="P201" s="173"/>
      <c r="Q201" s="173"/>
      <c r="R201" s="17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</row>
    <row r="202" spans="1:35" ht="15">
      <c r="A202" s="176"/>
      <c r="B202" s="173"/>
      <c r="C202" s="23"/>
      <c r="D202" s="23"/>
      <c r="E202" s="23"/>
      <c r="F202" s="112"/>
      <c r="G202" s="112"/>
      <c r="H202" s="112"/>
      <c r="I202" s="124"/>
      <c r="J202" s="169"/>
      <c r="K202" s="169"/>
      <c r="L202" s="112"/>
      <c r="M202" s="173"/>
      <c r="N202" s="173"/>
      <c r="O202" s="173"/>
      <c r="P202" s="173"/>
      <c r="Q202" s="173"/>
      <c r="R202" s="17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</row>
    <row r="203" spans="1:35" ht="15">
      <c r="A203" s="176"/>
      <c r="B203" s="173"/>
      <c r="C203" s="23"/>
      <c r="D203" s="23"/>
      <c r="E203" s="23"/>
      <c r="F203" s="112"/>
      <c r="G203" s="112"/>
      <c r="H203" s="112"/>
      <c r="I203" s="124"/>
      <c r="J203" s="169"/>
      <c r="K203" s="169"/>
      <c r="L203" s="112"/>
      <c r="M203" s="173"/>
      <c r="N203" s="173"/>
      <c r="O203" s="173"/>
      <c r="P203" s="173"/>
      <c r="Q203" s="173"/>
      <c r="R203" s="17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</row>
    <row r="204" spans="1:35" ht="15">
      <c r="A204" s="176"/>
      <c r="B204" s="173"/>
      <c r="C204" s="23"/>
      <c r="D204" s="23"/>
      <c r="E204" s="23"/>
      <c r="F204" s="112"/>
      <c r="G204" s="112"/>
      <c r="H204" s="112"/>
      <c r="I204" s="124"/>
      <c r="J204" s="169"/>
      <c r="K204" s="169"/>
      <c r="L204" s="112"/>
      <c r="M204" s="173"/>
      <c r="N204" s="173"/>
      <c r="O204" s="173"/>
      <c r="P204" s="173"/>
      <c r="Q204" s="173"/>
      <c r="R204" s="17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</row>
    <row r="205" spans="1:35" ht="15">
      <c r="A205" s="176"/>
      <c r="B205" s="173"/>
      <c r="C205" s="23"/>
      <c r="D205" s="23"/>
      <c r="E205" s="23"/>
      <c r="F205" s="112"/>
      <c r="G205" s="112"/>
      <c r="H205" s="112"/>
      <c r="I205" s="124"/>
      <c r="J205" s="169"/>
      <c r="K205" s="169"/>
      <c r="L205" s="112"/>
      <c r="M205" s="173"/>
      <c r="N205" s="173"/>
      <c r="O205" s="173"/>
      <c r="P205" s="173"/>
      <c r="Q205" s="173"/>
      <c r="R205" s="17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</row>
    <row r="206" spans="1:35" ht="15">
      <c r="A206" s="176"/>
      <c r="B206" s="173"/>
      <c r="C206" s="23"/>
      <c r="D206" s="23"/>
      <c r="E206" s="23"/>
      <c r="F206" s="112"/>
      <c r="G206" s="112"/>
      <c r="H206" s="112"/>
      <c r="I206" s="124"/>
      <c r="J206" s="169"/>
      <c r="K206" s="169"/>
      <c r="L206" s="112"/>
      <c r="M206" s="173"/>
      <c r="N206" s="173"/>
      <c r="O206" s="173"/>
      <c r="P206" s="173"/>
      <c r="Q206" s="173"/>
      <c r="R206" s="17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</row>
    <row r="207" spans="1:35" ht="15">
      <c r="A207" s="176"/>
      <c r="B207" s="173"/>
      <c r="C207" s="23"/>
      <c r="D207" s="23"/>
      <c r="E207" s="23"/>
      <c r="F207" s="112"/>
      <c r="G207" s="112"/>
      <c r="H207" s="112"/>
      <c r="I207" s="124"/>
      <c r="J207" s="169"/>
      <c r="K207" s="169"/>
      <c r="L207" s="112"/>
      <c r="M207" s="173"/>
      <c r="N207" s="173"/>
      <c r="O207" s="173"/>
      <c r="P207" s="173"/>
      <c r="Q207" s="173"/>
      <c r="R207" s="17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</row>
    <row r="208" spans="1:35" ht="15">
      <c r="A208" s="176"/>
      <c r="B208" s="173"/>
      <c r="C208" s="23"/>
      <c r="D208" s="23"/>
      <c r="E208" s="23"/>
      <c r="F208" s="112"/>
      <c r="G208" s="112"/>
      <c r="H208" s="112"/>
      <c r="I208" s="124"/>
      <c r="J208" s="169"/>
      <c r="K208" s="169"/>
      <c r="L208" s="112"/>
      <c r="M208" s="173"/>
      <c r="N208" s="173"/>
      <c r="O208" s="173"/>
      <c r="P208" s="173"/>
      <c r="Q208" s="173"/>
      <c r="R208" s="17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</row>
    <row r="209" spans="1:35" ht="15">
      <c r="A209" s="176"/>
      <c r="B209" s="173"/>
      <c r="C209" s="23"/>
      <c r="D209" s="23"/>
      <c r="E209" s="23"/>
      <c r="F209" s="112"/>
      <c r="G209" s="112"/>
      <c r="H209" s="112"/>
      <c r="I209" s="124"/>
      <c r="J209" s="169"/>
      <c r="K209" s="169"/>
      <c r="L209" s="112"/>
      <c r="M209" s="173"/>
      <c r="N209" s="173"/>
      <c r="O209" s="173"/>
      <c r="P209" s="173"/>
      <c r="Q209" s="173"/>
      <c r="R209" s="17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</row>
    <row r="210" spans="1:35" ht="15">
      <c r="A210" s="176"/>
      <c r="B210" s="173"/>
      <c r="C210" s="23"/>
      <c r="D210" s="23"/>
      <c r="E210" s="23"/>
      <c r="F210" s="112"/>
      <c r="G210" s="112"/>
      <c r="H210" s="112"/>
      <c r="I210" s="124"/>
      <c r="J210" s="169"/>
      <c r="K210" s="169"/>
      <c r="L210" s="112"/>
      <c r="M210" s="173"/>
      <c r="N210" s="173"/>
      <c r="O210" s="173"/>
      <c r="P210" s="173"/>
      <c r="Q210" s="173"/>
      <c r="R210" s="17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</row>
    <row r="211" spans="1:35" ht="15">
      <c r="A211" s="176"/>
      <c r="B211" s="173"/>
      <c r="C211" s="23"/>
      <c r="D211" s="23"/>
      <c r="E211" s="23"/>
      <c r="F211" s="112"/>
      <c r="G211" s="112"/>
      <c r="H211" s="112"/>
      <c r="I211" s="124"/>
      <c r="J211" s="169"/>
      <c r="K211" s="169"/>
      <c r="L211" s="112"/>
      <c r="M211" s="173"/>
      <c r="N211" s="173"/>
      <c r="O211" s="173"/>
      <c r="P211" s="173"/>
      <c r="Q211" s="173"/>
      <c r="R211" s="17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</row>
    <row r="212" spans="1:35" ht="15">
      <c r="A212" s="176"/>
      <c r="B212" s="173"/>
      <c r="C212" s="23"/>
      <c r="D212" s="23"/>
      <c r="E212" s="23"/>
      <c r="F212" s="112"/>
      <c r="G212" s="112"/>
      <c r="H212" s="112"/>
      <c r="I212" s="124"/>
      <c r="J212" s="169"/>
      <c r="K212" s="169"/>
      <c r="L212" s="112"/>
      <c r="M212" s="173"/>
      <c r="N212" s="173"/>
      <c r="O212" s="173"/>
      <c r="P212" s="173"/>
      <c r="Q212" s="173"/>
      <c r="R212" s="17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</row>
    <row r="213" spans="1:35" ht="15">
      <c r="A213" s="176"/>
      <c r="B213" s="173"/>
      <c r="C213" s="23"/>
      <c r="D213" s="23"/>
      <c r="E213" s="23"/>
      <c r="F213" s="112"/>
      <c r="G213" s="112"/>
      <c r="H213" s="112"/>
      <c r="I213" s="124"/>
      <c r="J213" s="169"/>
      <c r="K213" s="169"/>
      <c r="L213" s="112"/>
      <c r="M213" s="173"/>
      <c r="N213" s="173"/>
      <c r="O213" s="173"/>
      <c r="P213" s="173"/>
      <c r="Q213" s="173"/>
      <c r="R213" s="17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</row>
    <row r="214" spans="1:35" ht="15">
      <c r="A214" s="176"/>
      <c r="B214" s="173"/>
      <c r="C214" s="23"/>
      <c r="D214" s="23"/>
      <c r="E214" s="23"/>
      <c r="F214" s="112"/>
      <c r="G214" s="112"/>
      <c r="H214" s="112"/>
      <c r="I214" s="124"/>
      <c r="J214" s="169"/>
      <c r="K214" s="169"/>
      <c r="L214" s="112"/>
      <c r="M214" s="173"/>
      <c r="N214" s="173"/>
      <c r="O214" s="173"/>
      <c r="P214" s="173"/>
      <c r="Q214" s="173"/>
      <c r="R214" s="17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</row>
    <row r="215" spans="1:35" ht="15">
      <c r="A215" s="176"/>
      <c r="B215" s="173"/>
      <c r="C215" s="23"/>
      <c r="D215" s="23"/>
      <c r="E215" s="23"/>
      <c r="F215" s="112"/>
      <c r="G215" s="112"/>
      <c r="H215" s="112"/>
      <c r="I215" s="124"/>
      <c r="J215" s="169"/>
      <c r="K215" s="169"/>
      <c r="L215" s="112"/>
      <c r="M215" s="173"/>
      <c r="N215" s="173"/>
      <c r="O215" s="173"/>
      <c r="P215" s="173"/>
      <c r="Q215" s="173"/>
      <c r="R215" s="17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</row>
    <row r="216" spans="1:35" ht="15">
      <c r="A216" s="176"/>
      <c r="B216" s="173"/>
      <c r="C216" s="23"/>
      <c r="D216" s="23"/>
      <c r="E216" s="23"/>
      <c r="F216" s="112"/>
      <c r="G216" s="112"/>
      <c r="H216" s="112"/>
      <c r="I216" s="124"/>
      <c r="J216" s="169"/>
      <c r="K216" s="169"/>
      <c r="L216" s="112"/>
      <c r="M216" s="173"/>
      <c r="N216" s="173"/>
      <c r="O216" s="173"/>
      <c r="P216" s="173"/>
      <c r="Q216" s="173"/>
      <c r="R216" s="17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</row>
    <row r="217" spans="1:35" ht="15">
      <c r="A217" s="176"/>
      <c r="B217" s="173"/>
      <c r="C217" s="23"/>
      <c r="D217" s="23"/>
      <c r="E217" s="23"/>
      <c r="F217" s="112"/>
      <c r="G217" s="112"/>
      <c r="H217" s="112"/>
      <c r="I217" s="124"/>
      <c r="J217" s="169"/>
      <c r="K217" s="169"/>
      <c r="L217" s="112"/>
      <c r="M217" s="173"/>
      <c r="N217" s="173"/>
      <c r="O217" s="173"/>
      <c r="P217" s="173"/>
      <c r="Q217" s="173"/>
      <c r="R217" s="17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</row>
    <row r="218" spans="1:35" ht="15">
      <c r="A218" s="176"/>
      <c r="B218" s="173"/>
      <c r="C218" s="23"/>
      <c r="D218" s="23"/>
      <c r="E218" s="23"/>
      <c r="F218" s="112"/>
      <c r="G218" s="112"/>
      <c r="H218" s="112"/>
      <c r="I218" s="124"/>
      <c r="J218" s="169"/>
      <c r="K218" s="169"/>
      <c r="L218" s="112"/>
      <c r="M218" s="173"/>
      <c r="N218" s="173"/>
      <c r="O218" s="173"/>
      <c r="P218" s="173"/>
      <c r="Q218" s="173"/>
      <c r="R218" s="17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</row>
    <row r="219" spans="1:35" ht="15">
      <c r="A219" s="177"/>
      <c r="B219" s="173"/>
      <c r="C219" s="23"/>
      <c r="D219" s="23"/>
      <c r="E219" s="23"/>
      <c r="F219" s="112"/>
      <c r="G219" s="112"/>
      <c r="H219" s="112"/>
      <c r="I219" s="124"/>
      <c r="J219" s="169"/>
      <c r="K219" s="169"/>
      <c r="L219" s="112"/>
      <c r="M219" s="173"/>
      <c r="N219" s="173"/>
      <c r="O219" s="173"/>
      <c r="P219" s="173"/>
      <c r="Q219" s="173"/>
      <c r="R219" s="17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</row>
    <row r="220" spans="1:35" ht="15">
      <c r="A220" s="177"/>
      <c r="B220" s="173"/>
      <c r="C220" s="23"/>
      <c r="D220" s="23"/>
      <c r="E220" s="23"/>
      <c r="F220" s="112"/>
      <c r="G220" s="112"/>
      <c r="H220" s="112"/>
      <c r="I220" s="124"/>
      <c r="J220" s="169"/>
      <c r="K220" s="169"/>
      <c r="L220" s="112"/>
      <c r="M220" s="173"/>
      <c r="N220" s="173"/>
      <c r="O220" s="173"/>
      <c r="P220" s="173"/>
      <c r="Q220" s="173"/>
      <c r="R220" s="17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</row>
    <row r="221" spans="1:35" ht="15">
      <c r="A221" s="177"/>
      <c r="B221" s="173"/>
      <c r="C221" s="23"/>
      <c r="D221" s="23"/>
      <c r="E221" s="23"/>
      <c r="F221" s="112"/>
      <c r="G221" s="112"/>
      <c r="H221" s="112"/>
      <c r="I221" s="124"/>
      <c r="J221" s="169"/>
      <c r="K221" s="169"/>
      <c r="L221" s="112"/>
      <c r="M221" s="173"/>
      <c r="N221" s="173"/>
      <c r="O221" s="173"/>
      <c r="P221" s="173"/>
      <c r="Q221" s="173"/>
      <c r="R221" s="17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</row>
    <row r="222" spans="1:35" ht="15">
      <c r="A222" s="177"/>
      <c r="B222" s="173"/>
      <c r="C222" s="23"/>
      <c r="D222" s="23"/>
      <c r="E222" s="23"/>
      <c r="F222" s="112"/>
      <c r="G222" s="112"/>
      <c r="H222" s="112"/>
      <c r="I222" s="124"/>
      <c r="J222" s="169"/>
      <c r="K222" s="169"/>
      <c r="L222" s="112"/>
      <c r="M222" s="173"/>
      <c r="N222" s="173"/>
      <c r="O222" s="173"/>
      <c r="P222" s="173"/>
      <c r="Q222" s="173"/>
      <c r="R222" s="17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</row>
    <row r="223" spans="1:35" ht="15">
      <c r="A223" s="177"/>
      <c r="B223" s="173"/>
      <c r="C223" s="23"/>
      <c r="D223" s="23"/>
      <c r="E223" s="23"/>
      <c r="F223" s="112"/>
      <c r="G223" s="112"/>
      <c r="H223" s="112"/>
      <c r="I223" s="124"/>
      <c r="J223" s="169"/>
      <c r="K223" s="169"/>
      <c r="L223" s="112"/>
      <c r="M223" s="173"/>
      <c r="N223" s="173"/>
      <c r="O223" s="173"/>
      <c r="P223" s="173"/>
      <c r="Q223" s="173"/>
      <c r="R223" s="17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</row>
    <row r="224" spans="1:35" ht="15">
      <c r="A224" s="177"/>
      <c r="B224" s="173"/>
      <c r="C224" s="23"/>
      <c r="D224" s="23"/>
      <c r="E224" s="23"/>
      <c r="F224" s="112"/>
      <c r="G224" s="112"/>
      <c r="H224" s="112"/>
      <c r="I224" s="124"/>
      <c r="J224" s="169"/>
      <c r="K224" s="169"/>
      <c r="L224" s="112"/>
      <c r="M224" s="173"/>
      <c r="N224" s="173"/>
      <c r="O224" s="173"/>
      <c r="P224" s="173"/>
      <c r="Q224" s="173"/>
      <c r="R224" s="17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</row>
    <row r="225" spans="1:35" ht="15">
      <c r="A225" s="177"/>
      <c r="B225" s="173"/>
      <c r="C225" s="23"/>
      <c r="D225" s="23"/>
      <c r="E225" s="23"/>
      <c r="F225" s="112"/>
      <c r="G225" s="112"/>
      <c r="H225" s="112"/>
      <c r="I225" s="124"/>
      <c r="J225" s="169"/>
      <c r="K225" s="169"/>
      <c r="L225" s="112"/>
      <c r="M225" s="173"/>
      <c r="N225" s="173"/>
      <c r="O225" s="173"/>
      <c r="P225" s="173"/>
      <c r="Q225" s="173"/>
      <c r="R225" s="17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</row>
    <row r="226" spans="1:35" ht="15">
      <c r="A226" s="177"/>
      <c r="B226" s="173"/>
      <c r="C226" s="23"/>
      <c r="D226" s="23"/>
      <c r="E226" s="23"/>
      <c r="F226" s="112"/>
      <c r="G226" s="112"/>
      <c r="H226" s="112"/>
      <c r="I226" s="124"/>
      <c r="J226" s="169"/>
      <c r="K226" s="169"/>
      <c r="L226" s="112"/>
      <c r="M226" s="173"/>
      <c r="N226" s="173"/>
      <c r="O226" s="173"/>
      <c r="P226" s="173"/>
      <c r="Q226" s="173"/>
      <c r="R226" s="17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</row>
    <row r="227" spans="1:35" ht="15">
      <c r="A227" s="177"/>
      <c r="B227" s="173"/>
      <c r="C227" s="23"/>
      <c r="D227" s="23"/>
      <c r="E227" s="23"/>
      <c r="F227" s="112"/>
      <c r="G227" s="112"/>
      <c r="H227" s="112"/>
      <c r="I227" s="124"/>
      <c r="J227" s="169"/>
      <c r="K227" s="169"/>
      <c r="L227" s="112"/>
      <c r="M227" s="173"/>
      <c r="N227" s="173"/>
      <c r="O227" s="173"/>
      <c r="P227" s="173"/>
      <c r="Q227" s="173"/>
      <c r="R227" s="17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</row>
    <row r="228" spans="1:35" ht="15">
      <c r="A228" s="177"/>
      <c r="B228" s="173"/>
      <c r="C228" s="23"/>
      <c r="D228" s="23"/>
      <c r="E228" s="23"/>
      <c r="F228" s="112"/>
      <c r="G228" s="112"/>
      <c r="H228" s="112"/>
      <c r="I228" s="124"/>
      <c r="J228" s="169"/>
      <c r="K228" s="169"/>
      <c r="L228" s="112"/>
      <c r="M228" s="173"/>
      <c r="N228" s="173"/>
      <c r="O228" s="173"/>
      <c r="P228" s="173"/>
      <c r="Q228" s="173"/>
      <c r="R228" s="17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</row>
    <row r="229" spans="1:35" ht="15">
      <c r="A229" s="177"/>
      <c r="B229" s="173"/>
      <c r="C229" s="23"/>
      <c r="D229" s="23"/>
      <c r="E229" s="23"/>
      <c r="F229" s="112"/>
      <c r="G229" s="112"/>
      <c r="H229" s="112"/>
      <c r="I229" s="124"/>
      <c r="J229" s="169"/>
      <c r="K229" s="169"/>
      <c r="L229" s="112"/>
      <c r="M229" s="173"/>
      <c r="N229" s="173"/>
      <c r="O229" s="173"/>
      <c r="P229" s="173"/>
      <c r="Q229" s="173"/>
      <c r="R229" s="17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</row>
    <row r="230" spans="1:35" ht="15">
      <c r="A230" s="177"/>
      <c r="B230" s="173"/>
      <c r="C230" s="23"/>
      <c r="D230" s="23"/>
      <c r="E230" s="23"/>
      <c r="F230" s="112"/>
      <c r="G230" s="112"/>
      <c r="H230" s="112"/>
      <c r="I230" s="124"/>
      <c r="J230" s="169"/>
      <c r="K230" s="169"/>
      <c r="L230" s="112"/>
      <c r="M230" s="173"/>
      <c r="N230" s="173"/>
      <c r="O230" s="173"/>
      <c r="P230" s="173"/>
      <c r="Q230" s="173"/>
      <c r="R230" s="17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</row>
    <row r="231" spans="1:35" ht="15">
      <c r="A231" s="177"/>
      <c r="B231" s="173"/>
      <c r="C231" s="23"/>
      <c r="D231" s="23"/>
      <c r="E231" s="23"/>
      <c r="F231" s="112"/>
      <c r="G231" s="112"/>
      <c r="H231" s="112"/>
      <c r="I231" s="124"/>
      <c r="J231" s="169"/>
      <c r="K231" s="169"/>
      <c r="L231" s="112"/>
      <c r="M231" s="173"/>
      <c r="N231" s="173"/>
      <c r="O231" s="173"/>
      <c r="P231" s="173"/>
      <c r="Q231" s="173"/>
      <c r="R231" s="17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</row>
    <row r="232" spans="1:35" ht="15">
      <c r="A232" s="177"/>
      <c r="B232" s="173"/>
      <c r="C232" s="23"/>
      <c r="D232" s="23"/>
      <c r="E232" s="23"/>
      <c r="F232" s="112"/>
      <c r="G232" s="112"/>
      <c r="H232" s="112"/>
      <c r="I232" s="124"/>
      <c r="J232" s="169"/>
      <c r="K232" s="169"/>
      <c r="L232" s="112"/>
      <c r="M232" s="173"/>
      <c r="N232" s="173"/>
      <c r="O232" s="173"/>
      <c r="P232" s="173"/>
      <c r="Q232" s="173"/>
      <c r="R232" s="17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</row>
    <row r="233" spans="1:35" ht="15">
      <c r="A233" s="177"/>
      <c r="B233" s="173"/>
      <c r="C233" s="23"/>
      <c r="D233" s="23"/>
      <c r="E233" s="23"/>
      <c r="F233" s="112"/>
      <c r="G233" s="112"/>
      <c r="H233" s="112"/>
      <c r="I233" s="124"/>
      <c r="J233" s="169"/>
      <c r="K233" s="169"/>
      <c r="L233" s="112"/>
      <c r="M233" s="173"/>
      <c r="N233" s="173"/>
      <c r="O233" s="173"/>
      <c r="P233" s="173"/>
      <c r="Q233" s="173"/>
      <c r="R233" s="17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</row>
    <row r="234" spans="1:35" ht="15">
      <c r="A234" s="177"/>
      <c r="B234" s="173"/>
      <c r="C234" s="23"/>
      <c r="D234" s="23"/>
      <c r="E234" s="23"/>
      <c r="F234" s="112"/>
      <c r="G234" s="112"/>
      <c r="H234" s="112"/>
      <c r="I234" s="124"/>
      <c r="J234" s="169"/>
      <c r="K234" s="169"/>
      <c r="L234" s="112"/>
      <c r="M234" s="173"/>
      <c r="N234" s="173"/>
      <c r="O234" s="173"/>
      <c r="P234" s="173"/>
      <c r="Q234" s="173"/>
      <c r="R234" s="17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</row>
    <row r="235" spans="1:35" ht="15">
      <c r="A235" s="177"/>
      <c r="B235" s="173"/>
      <c r="C235" s="23"/>
      <c r="D235" s="23"/>
      <c r="E235" s="23"/>
      <c r="F235" s="112"/>
      <c r="G235" s="112"/>
      <c r="H235" s="112"/>
      <c r="I235" s="124"/>
      <c r="J235" s="169"/>
      <c r="K235" s="169"/>
      <c r="L235" s="112"/>
      <c r="M235" s="173"/>
      <c r="N235" s="173"/>
      <c r="O235" s="173"/>
      <c r="P235" s="173"/>
      <c r="Q235" s="173"/>
      <c r="R235" s="17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</row>
    <row r="236" spans="1:35" ht="15">
      <c r="A236" s="177"/>
      <c r="B236" s="173"/>
      <c r="C236" s="23"/>
      <c r="D236" s="23"/>
      <c r="E236" s="23"/>
      <c r="F236" s="112"/>
      <c r="G236" s="112"/>
      <c r="H236" s="112"/>
      <c r="I236" s="124"/>
      <c r="J236" s="169"/>
      <c r="K236" s="169"/>
      <c r="L236" s="112"/>
      <c r="M236" s="173"/>
      <c r="N236" s="173"/>
      <c r="O236" s="173"/>
      <c r="P236" s="173"/>
      <c r="Q236" s="173"/>
      <c r="R236" s="17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</row>
    <row r="237" spans="1:35" ht="15">
      <c r="A237" s="177"/>
      <c r="B237" s="173"/>
      <c r="C237" s="23"/>
      <c r="D237" s="23"/>
      <c r="E237" s="23"/>
      <c r="F237" s="112"/>
      <c r="G237" s="112"/>
      <c r="H237" s="112"/>
      <c r="I237" s="124"/>
      <c r="J237" s="112"/>
      <c r="K237" s="112"/>
      <c r="L237" s="112"/>
      <c r="M237" s="173"/>
      <c r="N237" s="173"/>
      <c r="O237" s="173"/>
      <c r="P237" s="173"/>
      <c r="Q237" s="173"/>
      <c r="R237" s="17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</row>
    <row r="238" spans="1:35" ht="15">
      <c r="A238" s="177"/>
      <c r="B238" s="173"/>
      <c r="C238" s="23"/>
      <c r="D238" s="23"/>
      <c r="E238" s="23"/>
      <c r="F238" s="112"/>
      <c r="G238" s="112"/>
      <c r="H238" s="112"/>
      <c r="I238" s="124"/>
      <c r="J238" s="112"/>
      <c r="K238" s="112"/>
      <c r="L238" s="112"/>
      <c r="M238" s="173"/>
      <c r="N238" s="173"/>
      <c r="O238" s="173"/>
      <c r="P238" s="173"/>
      <c r="Q238" s="173"/>
      <c r="R238" s="17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</row>
    <row r="239" spans="1:35" ht="15">
      <c r="A239" s="177"/>
      <c r="B239" s="173"/>
      <c r="C239" s="23"/>
      <c r="D239" s="23"/>
      <c r="E239" s="23"/>
      <c r="F239" s="112"/>
      <c r="G239" s="112"/>
      <c r="H239" s="112"/>
      <c r="I239" s="124"/>
      <c r="J239" s="112"/>
      <c r="K239" s="112"/>
      <c r="L239" s="112"/>
      <c r="M239" s="173"/>
      <c r="N239" s="173"/>
      <c r="O239" s="173"/>
      <c r="P239" s="173"/>
      <c r="Q239" s="173"/>
      <c r="R239" s="17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</row>
    <row r="240" spans="1:35" ht="15">
      <c r="A240" s="177"/>
      <c r="B240" s="173"/>
      <c r="C240" s="23"/>
      <c r="D240" s="23"/>
      <c r="E240" s="23"/>
      <c r="F240" s="112"/>
      <c r="G240" s="112"/>
      <c r="H240" s="112"/>
      <c r="I240" s="124"/>
      <c r="J240" s="112"/>
      <c r="K240" s="112"/>
      <c r="L240" s="112"/>
      <c r="M240" s="173"/>
      <c r="N240" s="173"/>
      <c r="O240" s="173"/>
      <c r="P240" s="173"/>
      <c r="Q240" s="173"/>
      <c r="R240" s="17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</row>
    <row r="241" spans="1:35" ht="15">
      <c r="A241" s="177"/>
      <c r="B241" s="173"/>
      <c r="C241" s="23"/>
      <c r="D241" s="23"/>
      <c r="E241" s="23"/>
      <c r="F241" s="112"/>
      <c r="G241" s="112"/>
      <c r="H241" s="112"/>
      <c r="I241" s="124"/>
      <c r="J241" s="112"/>
      <c r="K241" s="112"/>
      <c r="L241" s="112"/>
      <c r="M241" s="173"/>
      <c r="N241" s="173"/>
      <c r="O241" s="173"/>
      <c r="P241" s="173"/>
      <c r="Q241" s="173"/>
      <c r="R241" s="17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</row>
    <row r="242" spans="1:35" ht="15">
      <c r="A242" s="177"/>
      <c r="B242" s="173"/>
      <c r="C242" s="23"/>
      <c r="D242" s="23"/>
      <c r="E242" s="23"/>
      <c r="F242" s="112"/>
      <c r="G242" s="112"/>
      <c r="H242" s="112"/>
      <c r="I242" s="124"/>
      <c r="J242" s="112"/>
      <c r="K242" s="112"/>
      <c r="L242" s="112"/>
      <c r="M242" s="173"/>
      <c r="N242" s="173"/>
      <c r="O242" s="173"/>
      <c r="P242" s="173"/>
      <c r="Q242" s="173"/>
      <c r="R242" s="17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</row>
    <row r="243" spans="1:35" ht="15">
      <c r="A243" s="177"/>
      <c r="B243" s="173"/>
      <c r="C243" s="23"/>
      <c r="D243" s="23"/>
      <c r="E243" s="23"/>
      <c r="F243" s="112"/>
      <c r="G243" s="112"/>
      <c r="H243" s="112"/>
      <c r="I243" s="124"/>
      <c r="J243" s="112"/>
      <c r="K243" s="112"/>
      <c r="L243" s="112"/>
      <c r="M243" s="173"/>
      <c r="N243" s="173"/>
      <c r="O243" s="173"/>
      <c r="P243" s="173"/>
      <c r="Q243" s="173"/>
      <c r="R243" s="17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</row>
    <row r="244" spans="1:35" ht="15">
      <c r="A244" s="177"/>
      <c r="B244" s="173"/>
      <c r="C244" s="23"/>
      <c r="D244" s="23"/>
      <c r="E244" s="23"/>
      <c r="F244" s="112"/>
      <c r="G244" s="112"/>
      <c r="H244" s="112"/>
      <c r="I244" s="124"/>
      <c r="J244" s="112"/>
      <c r="K244" s="112"/>
      <c r="L244" s="112"/>
      <c r="M244" s="173"/>
      <c r="N244" s="173"/>
      <c r="O244" s="173"/>
      <c r="P244" s="173"/>
      <c r="Q244" s="173"/>
      <c r="R244" s="17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</row>
    <row r="245" spans="1:35" ht="15">
      <c r="A245" s="177"/>
      <c r="B245" s="173"/>
      <c r="C245" s="23"/>
      <c r="D245" s="23"/>
      <c r="E245" s="23"/>
      <c r="F245" s="112"/>
      <c r="G245" s="112"/>
      <c r="H245" s="112"/>
      <c r="I245" s="124"/>
      <c r="J245" s="112"/>
      <c r="K245" s="112"/>
      <c r="L245" s="112"/>
      <c r="M245" s="173"/>
      <c r="N245" s="173"/>
      <c r="O245" s="173"/>
      <c r="P245" s="173"/>
      <c r="Q245" s="173"/>
      <c r="R245" s="17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</row>
    <row r="246" spans="1:35" ht="15">
      <c r="A246" s="177"/>
      <c r="B246" s="173"/>
      <c r="C246" s="23"/>
      <c r="D246" s="23"/>
      <c r="E246" s="23"/>
      <c r="F246" s="112"/>
      <c r="G246" s="112"/>
      <c r="H246" s="112"/>
      <c r="I246" s="124"/>
      <c r="J246" s="112"/>
      <c r="K246" s="112"/>
      <c r="L246" s="112"/>
      <c r="M246" s="173"/>
      <c r="N246" s="173"/>
      <c r="O246" s="173"/>
      <c r="P246" s="173"/>
      <c r="Q246" s="173"/>
      <c r="R246" s="17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</row>
    <row r="247" spans="1:35" ht="15">
      <c r="A247" s="177"/>
      <c r="B247" s="173"/>
      <c r="C247" s="23"/>
      <c r="D247" s="23"/>
      <c r="E247" s="23"/>
      <c r="F247" s="112"/>
      <c r="G247" s="112"/>
      <c r="H247" s="112"/>
      <c r="I247" s="124"/>
      <c r="J247" s="112"/>
      <c r="K247" s="112"/>
      <c r="L247" s="112"/>
      <c r="M247" s="173"/>
      <c r="N247" s="173"/>
      <c r="O247" s="173"/>
      <c r="P247" s="173"/>
      <c r="Q247" s="173"/>
      <c r="R247" s="17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</row>
    <row r="248" spans="1:35" ht="15">
      <c r="A248" s="177"/>
      <c r="B248" s="173"/>
      <c r="C248" s="23"/>
      <c r="D248" s="23"/>
      <c r="E248" s="23"/>
      <c r="F248" s="112"/>
      <c r="G248" s="112"/>
      <c r="H248" s="112"/>
      <c r="I248" s="124"/>
      <c r="J248" s="112"/>
      <c r="K248" s="112"/>
      <c r="L248" s="112"/>
      <c r="M248" s="173"/>
      <c r="N248" s="173"/>
      <c r="O248" s="173"/>
      <c r="P248" s="173"/>
      <c r="Q248" s="173"/>
      <c r="R248" s="17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</row>
    <row r="249" spans="1:35" ht="15">
      <c r="A249" s="177"/>
      <c r="B249" s="173"/>
      <c r="C249" s="23"/>
      <c r="D249" s="23"/>
      <c r="E249" s="23"/>
      <c r="F249" s="112"/>
      <c r="G249" s="112"/>
      <c r="H249" s="112"/>
      <c r="I249" s="124"/>
      <c r="J249" s="112"/>
      <c r="K249" s="112"/>
      <c r="L249" s="112"/>
      <c r="M249" s="173"/>
      <c r="N249" s="173"/>
      <c r="O249" s="173"/>
      <c r="P249" s="173"/>
      <c r="Q249" s="173"/>
      <c r="R249" s="17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</row>
    <row r="250" spans="1:35" ht="15">
      <c r="A250" s="177"/>
      <c r="B250" s="173"/>
      <c r="C250" s="23"/>
      <c r="D250" s="23"/>
      <c r="E250" s="23"/>
      <c r="F250" s="112"/>
      <c r="G250" s="112"/>
      <c r="H250" s="112"/>
      <c r="I250" s="124"/>
      <c r="J250" s="112"/>
      <c r="K250" s="112"/>
      <c r="L250" s="112"/>
      <c r="M250" s="173"/>
      <c r="N250" s="173"/>
      <c r="O250" s="173"/>
      <c r="P250" s="173"/>
      <c r="Q250" s="173"/>
      <c r="R250" s="17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</row>
    <row r="251" spans="1:35" ht="15">
      <c r="A251" s="177"/>
      <c r="B251" s="173"/>
      <c r="C251" s="23"/>
      <c r="D251" s="23"/>
      <c r="E251" s="23"/>
      <c r="F251" s="112"/>
      <c r="G251" s="112"/>
      <c r="H251" s="112"/>
      <c r="I251" s="124"/>
      <c r="J251" s="112"/>
      <c r="K251" s="112"/>
      <c r="L251" s="112"/>
      <c r="M251" s="173"/>
      <c r="N251" s="173"/>
      <c r="O251" s="173"/>
      <c r="P251" s="173"/>
      <c r="Q251" s="173"/>
      <c r="R251" s="17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</row>
    <row r="252" spans="1:35" ht="15">
      <c r="A252" s="177"/>
      <c r="B252" s="173"/>
      <c r="C252" s="23"/>
      <c r="D252" s="23"/>
      <c r="E252" s="23"/>
      <c r="F252" s="112"/>
      <c r="G252" s="112"/>
      <c r="H252" s="112"/>
      <c r="I252" s="124"/>
      <c r="J252" s="112"/>
      <c r="K252" s="112"/>
      <c r="L252" s="112"/>
      <c r="M252" s="173"/>
      <c r="N252" s="173"/>
      <c r="O252" s="173"/>
      <c r="P252" s="173"/>
      <c r="Q252" s="173"/>
      <c r="R252" s="17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</row>
    <row r="253" spans="1:35" ht="15">
      <c r="A253" s="177"/>
      <c r="B253" s="173"/>
      <c r="C253" s="23"/>
      <c r="D253" s="23"/>
      <c r="E253" s="23"/>
      <c r="F253" s="112"/>
      <c r="G253" s="112"/>
      <c r="H253" s="112"/>
      <c r="I253" s="124"/>
      <c r="J253" s="112"/>
      <c r="K253" s="112"/>
      <c r="L253" s="112"/>
      <c r="M253" s="173"/>
      <c r="N253" s="173"/>
      <c r="O253" s="173"/>
      <c r="P253" s="173"/>
      <c r="Q253" s="173"/>
      <c r="R253" s="17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</row>
    <row r="254" spans="1:35" ht="15">
      <c r="A254" s="177"/>
      <c r="B254" s="173"/>
      <c r="C254" s="23"/>
      <c r="D254" s="23"/>
      <c r="E254" s="23"/>
      <c r="F254" s="112"/>
      <c r="G254" s="112"/>
      <c r="H254" s="112"/>
      <c r="I254" s="124"/>
      <c r="J254" s="112"/>
      <c r="K254" s="112"/>
      <c r="L254" s="112"/>
      <c r="M254" s="173"/>
      <c r="N254" s="173"/>
      <c r="O254" s="173"/>
      <c r="P254" s="173"/>
      <c r="Q254" s="173"/>
      <c r="R254" s="17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</row>
    <row r="255" spans="1:35" ht="15">
      <c r="A255" s="177"/>
      <c r="B255" s="173"/>
      <c r="C255" s="23"/>
      <c r="D255" s="23"/>
      <c r="E255" s="23"/>
      <c r="F255" s="112"/>
      <c r="G255" s="112"/>
      <c r="H255" s="112"/>
      <c r="I255" s="124"/>
      <c r="J255" s="112"/>
      <c r="K255" s="112"/>
      <c r="L255" s="112"/>
      <c r="M255" s="173"/>
      <c r="N255" s="173"/>
      <c r="O255" s="173"/>
      <c r="P255" s="173"/>
      <c r="Q255" s="173"/>
      <c r="R255" s="17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</row>
    <row r="256" spans="1:35" ht="15">
      <c r="A256" s="177"/>
      <c r="B256" s="173"/>
      <c r="C256" s="23"/>
      <c r="D256" s="23"/>
      <c r="E256" s="23"/>
      <c r="F256" s="112"/>
      <c r="G256" s="112"/>
      <c r="H256" s="112"/>
      <c r="I256" s="124"/>
      <c r="J256" s="112"/>
      <c r="K256" s="112"/>
      <c r="L256" s="112"/>
      <c r="M256" s="173"/>
      <c r="N256" s="173"/>
      <c r="O256" s="173"/>
      <c r="P256" s="173"/>
      <c r="Q256" s="173"/>
      <c r="R256" s="17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</row>
    <row r="257" spans="1:35" ht="15">
      <c r="A257" s="177"/>
      <c r="B257" s="173"/>
      <c r="C257" s="23"/>
      <c r="D257" s="23"/>
      <c r="E257" s="23"/>
      <c r="F257" s="112"/>
      <c r="G257" s="112"/>
      <c r="H257" s="112"/>
      <c r="I257" s="124"/>
      <c r="J257" s="112"/>
      <c r="K257" s="112"/>
      <c r="L257" s="112"/>
      <c r="M257" s="173"/>
      <c r="N257" s="173"/>
      <c r="O257" s="173"/>
      <c r="P257" s="173"/>
      <c r="Q257" s="173"/>
      <c r="R257" s="17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</row>
    <row r="258" spans="1:35" ht="15">
      <c r="A258" s="177"/>
      <c r="B258" s="173"/>
      <c r="C258" s="23"/>
      <c r="D258" s="23"/>
      <c r="E258" s="23"/>
      <c r="F258" s="112"/>
      <c r="G258" s="112"/>
      <c r="H258" s="112"/>
      <c r="I258" s="124"/>
      <c r="J258" s="112"/>
      <c r="K258" s="112"/>
      <c r="L258" s="112"/>
      <c r="M258" s="173"/>
      <c r="N258" s="173"/>
      <c r="O258" s="173"/>
      <c r="P258" s="173"/>
      <c r="Q258" s="173"/>
      <c r="R258" s="17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</row>
    <row r="259" spans="1:35" ht="15">
      <c r="A259" s="177"/>
      <c r="B259" s="173"/>
      <c r="C259" s="23"/>
      <c r="D259" s="23"/>
      <c r="E259" s="23"/>
      <c r="F259" s="112"/>
      <c r="G259" s="112"/>
      <c r="H259" s="112"/>
      <c r="I259" s="124"/>
      <c r="J259" s="112"/>
      <c r="K259" s="112"/>
      <c r="L259" s="112"/>
      <c r="M259" s="173"/>
      <c r="N259" s="173"/>
      <c r="O259" s="173"/>
      <c r="P259" s="173"/>
      <c r="Q259" s="173"/>
      <c r="R259" s="17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</row>
    <row r="260" spans="1:35" ht="15">
      <c r="A260" s="177"/>
      <c r="B260" s="173"/>
      <c r="C260" s="23"/>
      <c r="D260" s="23"/>
      <c r="E260" s="23"/>
      <c r="F260" s="112"/>
      <c r="G260" s="112"/>
      <c r="H260" s="112"/>
      <c r="I260" s="124"/>
      <c r="J260" s="112"/>
      <c r="K260" s="112"/>
      <c r="L260" s="112"/>
      <c r="M260" s="173"/>
      <c r="N260" s="173"/>
      <c r="O260" s="173"/>
      <c r="P260" s="173"/>
      <c r="Q260" s="173"/>
      <c r="R260" s="17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</row>
    <row r="261" spans="1:35" ht="15">
      <c r="A261" s="177"/>
      <c r="B261" s="173"/>
      <c r="C261" s="23"/>
      <c r="D261" s="23"/>
      <c r="E261" s="23"/>
      <c r="F261" s="112"/>
      <c r="G261" s="112"/>
      <c r="H261" s="112"/>
      <c r="I261" s="124"/>
      <c r="J261" s="112"/>
      <c r="K261" s="112"/>
      <c r="L261" s="112"/>
      <c r="M261" s="173"/>
      <c r="N261" s="173"/>
      <c r="O261" s="173"/>
      <c r="P261" s="173"/>
      <c r="Q261" s="173"/>
      <c r="R261" s="17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</row>
    <row r="262" spans="1:35" ht="15">
      <c r="A262" s="177"/>
      <c r="B262" s="173"/>
      <c r="C262" s="23"/>
      <c r="D262" s="23"/>
      <c r="E262" s="23"/>
      <c r="F262" s="112"/>
      <c r="G262" s="112"/>
      <c r="H262" s="112"/>
      <c r="I262" s="124"/>
      <c r="J262" s="112"/>
      <c r="K262" s="112"/>
      <c r="L262" s="112"/>
      <c r="M262" s="173"/>
      <c r="N262" s="173"/>
      <c r="O262" s="173"/>
      <c r="P262" s="173"/>
      <c r="Q262" s="173"/>
      <c r="R262" s="17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</row>
    <row r="263" spans="1:35" ht="15">
      <c r="A263" s="177"/>
      <c r="B263" s="173"/>
      <c r="C263" s="23"/>
      <c r="D263" s="23"/>
      <c r="E263" s="23"/>
      <c r="F263" s="112"/>
      <c r="G263" s="112"/>
      <c r="H263" s="112"/>
      <c r="I263" s="124"/>
      <c r="J263" s="112"/>
      <c r="K263" s="112"/>
      <c r="L263" s="112"/>
      <c r="M263" s="173"/>
      <c r="N263" s="173"/>
      <c r="O263" s="173"/>
      <c r="P263" s="173"/>
      <c r="Q263" s="173"/>
      <c r="R263" s="17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</row>
    <row r="264" spans="1:35" ht="15">
      <c r="A264" s="177"/>
      <c r="B264" s="173"/>
      <c r="C264" s="23"/>
      <c r="D264" s="23"/>
      <c r="E264" s="23"/>
      <c r="F264" s="112"/>
      <c r="G264" s="112"/>
      <c r="H264" s="112"/>
      <c r="I264" s="124"/>
      <c r="J264" s="112"/>
      <c r="K264" s="112"/>
      <c r="L264" s="112"/>
      <c r="M264" s="173"/>
      <c r="N264" s="173"/>
      <c r="O264" s="173"/>
      <c r="P264" s="173"/>
      <c r="Q264" s="173"/>
      <c r="R264" s="17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</row>
    <row r="265" spans="1:35" ht="15">
      <c r="A265" s="177"/>
      <c r="B265" s="173"/>
      <c r="C265" s="23"/>
      <c r="D265" s="23"/>
      <c r="E265" s="23"/>
      <c r="F265" s="112"/>
      <c r="G265" s="112"/>
      <c r="H265" s="112"/>
      <c r="I265" s="124"/>
      <c r="J265" s="112"/>
      <c r="K265" s="112"/>
      <c r="L265" s="112"/>
      <c r="M265" s="173"/>
      <c r="N265" s="173"/>
      <c r="O265" s="173"/>
      <c r="P265" s="173"/>
      <c r="Q265" s="173"/>
      <c r="R265" s="17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</row>
    <row r="266" spans="1:35" ht="15">
      <c r="A266" s="177"/>
      <c r="B266" s="173"/>
      <c r="C266" s="23"/>
      <c r="D266" s="23"/>
      <c r="E266" s="23"/>
      <c r="F266" s="112"/>
      <c r="G266" s="112"/>
      <c r="H266" s="112"/>
      <c r="I266" s="124"/>
      <c r="J266" s="112"/>
      <c r="K266" s="112"/>
      <c r="L266" s="112"/>
      <c r="M266" s="173"/>
      <c r="N266" s="173"/>
      <c r="O266" s="173"/>
      <c r="P266" s="173"/>
      <c r="Q266" s="173"/>
      <c r="R266" s="17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</row>
    <row r="267" spans="1:35" ht="15">
      <c r="A267" s="177"/>
      <c r="B267" s="173"/>
      <c r="C267" s="23"/>
      <c r="D267" s="23"/>
      <c r="E267" s="23"/>
      <c r="F267" s="112"/>
      <c r="G267" s="112"/>
      <c r="H267" s="112"/>
      <c r="I267" s="124"/>
      <c r="J267" s="112"/>
      <c r="K267" s="112"/>
      <c r="L267" s="112"/>
      <c r="M267" s="173"/>
      <c r="N267" s="173"/>
      <c r="O267" s="173"/>
      <c r="P267" s="173"/>
      <c r="Q267" s="173"/>
      <c r="R267" s="17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</row>
    <row r="268" spans="1:35" ht="15">
      <c r="A268" s="177"/>
      <c r="B268" s="173"/>
      <c r="C268" s="23"/>
      <c r="D268" s="23"/>
      <c r="E268" s="23"/>
      <c r="F268" s="112"/>
      <c r="G268" s="112"/>
      <c r="H268" s="112"/>
      <c r="I268" s="124"/>
      <c r="J268" s="112"/>
      <c r="K268" s="112"/>
      <c r="L268" s="112"/>
      <c r="M268" s="173"/>
      <c r="N268" s="173"/>
      <c r="O268" s="173"/>
      <c r="P268" s="173"/>
      <c r="Q268" s="173"/>
      <c r="R268" s="17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</row>
    <row r="269" spans="1:35" ht="15">
      <c r="A269" s="177"/>
      <c r="B269" s="173"/>
      <c r="C269" s="23"/>
      <c r="D269" s="23"/>
      <c r="E269" s="23"/>
      <c r="F269" s="112"/>
      <c r="G269" s="112"/>
      <c r="H269" s="112"/>
      <c r="I269" s="124"/>
      <c r="J269" s="112"/>
      <c r="K269" s="112"/>
      <c r="L269" s="112"/>
      <c r="M269" s="173"/>
      <c r="N269" s="173"/>
      <c r="O269" s="173"/>
      <c r="P269" s="173"/>
      <c r="Q269" s="173"/>
      <c r="R269" s="17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</row>
    <row r="270" spans="1:35" ht="15">
      <c r="A270" s="177"/>
      <c r="B270" s="173"/>
      <c r="C270" s="23"/>
      <c r="D270" s="23"/>
      <c r="E270" s="23"/>
      <c r="F270" s="112"/>
      <c r="G270" s="112"/>
      <c r="H270" s="112"/>
      <c r="I270" s="124"/>
      <c r="J270" s="112"/>
      <c r="K270" s="112"/>
      <c r="L270" s="112"/>
      <c r="M270" s="173"/>
      <c r="N270" s="173"/>
      <c r="O270" s="173"/>
      <c r="P270" s="173"/>
      <c r="Q270" s="173"/>
      <c r="R270" s="17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</row>
    <row r="271" spans="1:35" ht="15">
      <c r="A271" s="177"/>
      <c r="B271" s="173"/>
      <c r="C271" s="23"/>
      <c r="D271" s="23"/>
      <c r="E271" s="23"/>
      <c r="F271" s="112"/>
      <c r="G271" s="112"/>
      <c r="H271" s="112"/>
      <c r="I271" s="124"/>
      <c r="J271" s="112"/>
      <c r="K271" s="112"/>
      <c r="L271" s="112"/>
      <c r="M271" s="173"/>
      <c r="N271" s="173"/>
      <c r="O271" s="173"/>
      <c r="P271" s="173"/>
      <c r="Q271" s="173"/>
      <c r="R271" s="17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</row>
    <row r="272" spans="1:35" ht="15">
      <c r="A272" s="177"/>
      <c r="B272" s="173"/>
      <c r="C272" s="23"/>
      <c r="D272" s="23"/>
      <c r="E272" s="23"/>
      <c r="F272" s="112"/>
      <c r="G272" s="112"/>
      <c r="H272" s="112"/>
      <c r="I272" s="124"/>
      <c r="J272" s="112"/>
      <c r="K272" s="112"/>
      <c r="L272" s="112"/>
      <c r="M272" s="173"/>
      <c r="N272" s="173"/>
      <c r="O272" s="173"/>
      <c r="P272" s="173"/>
      <c r="Q272" s="173"/>
      <c r="R272" s="17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</row>
    <row r="273" spans="1:35" ht="15">
      <c r="A273" s="177"/>
      <c r="B273" s="173"/>
      <c r="C273" s="23"/>
      <c r="D273" s="23"/>
      <c r="E273" s="23"/>
      <c r="F273" s="112"/>
      <c r="G273" s="112"/>
      <c r="H273" s="112"/>
      <c r="I273" s="124"/>
      <c r="J273" s="112"/>
      <c r="K273" s="112"/>
      <c r="L273" s="112"/>
      <c r="M273" s="173"/>
      <c r="N273" s="173"/>
      <c r="O273" s="173"/>
      <c r="P273" s="173"/>
      <c r="Q273" s="173"/>
      <c r="R273" s="17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</row>
    <row r="274" spans="1:35" ht="15">
      <c r="A274" s="177"/>
      <c r="B274" s="173"/>
      <c r="C274" s="23"/>
      <c r="D274" s="23"/>
      <c r="E274" s="23"/>
      <c r="F274" s="112"/>
      <c r="G274" s="112"/>
      <c r="H274" s="112"/>
      <c r="I274" s="124"/>
      <c r="J274" s="112"/>
      <c r="K274" s="112"/>
      <c r="L274" s="112"/>
      <c r="M274" s="173"/>
      <c r="N274" s="173"/>
      <c r="O274" s="173"/>
      <c r="P274" s="173"/>
      <c r="Q274" s="173"/>
      <c r="R274" s="17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</row>
    <row r="275" spans="1:35" ht="15">
      <c r="A275" s="177"/>
      <c r="B275" s="173"/>
      <c r="C275" s="23"/>
      <c r="D275" s="23"/>
      <c r="E275" s="23"/>
      <c r="F275" s="112"/>
      <c r="G275" s="112"/>
      <c r="H275" s="112"/>
      <c r="I275" s="124"/>
      <c r="J275" s="112"/>
      <c r="K275" s="112"/>
      <c r="L275" s="112"/>
      <c r="M275" s="173"/>
      <c r="N275" s="173"/>
      <c r="O275" s="173"/>
      <c r="P275" s="173"/>
      <c r="Q275" s="173"/>
      <c r="R275" s="17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</row>
    <row r="276" spans="1:35" ht="15">
      <c r="A276" s="177"/>
      <c r="B276" s="173"/>
      <c r="C276" s="23"/>
      <c r="D276" s="23"/>
      <c r="E276" s="23"/>
      <c r="F276" s="112"/>
      <c r="G276" s="112"/>
      <c r="H276" s="112"/>
      <c r="I276" s="124"/>
      <c r="J276" s="112"/>
      <c r="K276" s="112"/>
      <c r="L276" s="112"/>
      <c r="M276" s="173"/>
      <c r="N276" s="173"/>
      <c r="O276" s="173"/>
      <c r="P276" s="173"/>
      <c r="Q276" s="173"/>
      <c r="R276" s="17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</row>
    <row r="277" spans="1:35" ht="15">
      <c r="A277" s="177"/>
      <c r="B277" s="173"/>
      <c r="C277" s="23"/>
      <c r="D277" s="23"/>
      <c r="E277" s="23"/>
      <c r="F277" s="112"/>
      <c r="G277" s="112"/>
      <c r="H277" s="112"/>
      <c r="I277" s="124"/>
      <c r="J277" s="112"/>
      <c r="K277" s="112"/>
      <c r="L277" s="112"/>
      <c r="M277" s="173"/>
      <c r="N277" s="173"/>
      <c r="O277" s="173"/>
      <c r="P277" s="173"/>
      <c r="Q277" s="173"/>
      <c r="R277" s="17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</row>
    <row r="278" spans="1:35" ht="15">
      <c r="A278" s="177"/>
      <c r="B278" s="173"/>
      <c r="C278" s="23"/>
      <c r="D278" s="23"/>
      <c r="E278" s="23"/>
      <c r="F278" s="112"/>
      <c r="G278" s="112"/>
      <c r="H278" s="112"/>
      <c r="I278" s="124"/>
      <c r="J278" s="112"/>
      <c r="K278" s="112"/>
      <c r="L278" s="112"/>
      <c r="M278" s="173"/>
      <c r="N278" s="173"/>
      <c r="O278" s="173"/>
      <c r="P278" s="173"/>
      <c r="Q278" s="173"/>
      <c r="R278" s="17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</row>
    <row r="279" spans="1:35" ht="15">
      <c r="A279" s="177"/>
      <c r="B279" s="173"/>
      <c r="C279" s="23"/>
      <c r="D279" s="23"/>
      <c r="E279" s="23"/>
      <c r="F279" s="112"/>
      <c r="G279" s="112"/>
      <c r="H279" s="112"/>
      <c r="I279" s="124"/>
      <c r="J279" s="112"/>
      <c r="K279" s="112"/>
      <c r="L279" s="112"/>
      <c r="M279" s="173"/>
      <c r="N279" s="173"/>
      <c r="O279" s="173"/>
      <c r="P279" s="173"/>
      <c r="Q279" s="173"/>
      <c r="R279" s="17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</row>
    <row r="280" spans="1:35" ht="15">
      <c r="A280" s="177"/>
      <c r="B280" s="173"/>
      <c r="C280" s="23"/>
      <c r="D280" s="23"/>
      <c r="E280" s="23"/>
      <c r="F280" s="112"/>
      <c r="G280" s="112"/>
      <c r="H280" s="112"/>
      <c r="I280" s="124"/>
      <c r="J280" s="112"/>
      <c r="K280" s="112"/>
      <c r="L280" s="112"/>
      <c r="M280" s="173"/>
      <c r="N280" s="173"/>
      <c r="O280" s="173"/>
      <c r="P280" s="173"/>
      <c r="Q280" s="173"/>
      <c r="R280" s="17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</row>
    <row r="281" spans="1:35" ht="15">
      <c r="A281" s="177"/>
      <c r="B281" s="173"/>
      <c r="C281" s="23"/>
      <c r="D281" s="23"/>
      <c r="E281" s="23"/>
      <c r="F281" s="112"/>
      <c r="G281" s="112"/>
      <c r="H281" s="112"/>
      <c r="I281" s="124"/>
      <c r="J281" s="112"/>
      <c r="K281" s="112"/>
      <c r="L281" s="112"/>
      <c r="M281" s="173"/>
      <c r="N281" s="173"/>
      <c r="O281" s="173"/>
      <c r="P281" s="173"/>
      <c r="Q281" s="173"/>
      <c r="R281" s="17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</row>
    <row r="282" spans="1:35" ht="15">
      <c r="A282" s="177"/>
      <c r="B282" s="173"/>
      <c r="C282" s="23"/>
      <c r="D282" s="23"/>
      <c r="E282" s="23"/>
      <c r="F282" s="112"/>
      <c r="G282" s="112"/>
      <c r="H282" s="112"/>
      <c r="I282" s="124"/>
      <c r="J282" s="112"/>
      <c r="K282" s="112"/>
      <c r="L282" s="112"/>
      <c r="M282" s="173"/>
      <c r="N282" s="173"/>
      <c r="O282" s="173"/>
      <c r="P282" s="173"/>
      <c r="Q282" s="173"/>
      <c r="R282" s="17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</row>
    <row r="283" spans="1:35" ht="15">
      <c r="A283" s="177"/>
      <c r="B283" s="173"/>
      <c r="C283" s="23"/>
      <c r="D283" s="23"/>
      <c r="E283" s="23"/>
      <c r="F283" s="112"/>
      <c r="G283" s="112"/>
      <c r="H283" s="112"/>
      <c r="I283" s="124"/>
      <c r="J283" s="112"/>
      <c r="K283" s="112"/>
      <c r="L283" s="112"/>
      <c r="M283" s="173"/>
      <c r="N283" s="173"/>
      <c r="O283" s="173"/>
      <c r="P283" s="173"/>
      <c r="Q283" s="173"/>
      <c r="R283" s="17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</row>
    <row r="284" spans="1:35" ht="15">
      <c r="A284" s="177"/>
      <c r="B284" s="173"/>
      <c r="C284" s="23"/>
      <c r="D284" s="23"/>
      <c r="E284" s="23"/>
      <c r="F284" s="112"/>
      <c r="G284" s="112"/>
      <c r="H284" s="112"/>
      <c r="I284" s="124"/>
      <c r="J284" s="112"/>
      <c r="K284" s="112"/>
      <c r="L284" s="112"/>
      <c r="M284" s="173"/>
      <c r="N284" s="173"/>
      <c r="O284" s="173"/>
      <c r="P284" s="173"/>
      <c r="Q284" s="173"/>
      <c r="R284" s="17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</row>
    <row r="285" spans="1:35" ht="15">
      <c r="A285" s="177"/>
      <c r="B285" s="173"/>
      <c r="C285" s="23"/>
      <c r="D285" s="23"/>
      <c r="E285" s="23"/>
      <c r="F285" s="112"/>
      <c r="G285" s="112"/>
      <c r="H285" s="112"/>
      <c r="I285" s="124"/>
      <c r="J285" s="112"/>
      <c r="K285" s="112"/>
      <c r="L285" s="112"/>
      <c r="M285" s="173"/>
      <c r="N285" s="173"/>
      <c r="O285" s="173"/>
      <c r="P285" s="173"/>
      <c r="Q285" s="173"/>
      <c r="R285" s="17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</row>
    <row r="286" spans="1:35" ht="15">
      <c r="A286" s="177"/>
      <c r="B286" s="173"/>
      <c r="C286" s="23"/>
      <c r="D286" s="23"/>
      <c r="E286" s="23"/>
      <c r="F286" s="112"/>
      <c r="G286" s="112"/>
      <c r="H286" s="112"/>
      <c r="I286" s="124"/>
      <c r="J286" s="112"/>
      <c r="K286" s="112"/>
      <c r="L286" s="112"/>
      <c r="M286" s="173"/>
      <c r="N286" s="173"/>
      <c r="O286" s="173"/>
      <c r="P286" s="173"/>
      <c r="Q286" s="173"/>
      <c r="R286" s="17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</row>
    <row r="287" spans="1:35" ht="15">
      <c r="A287" s="177"/>
      <c r="B287" s="173"/>
      <c r="C287" s="23"/>
      <c r="D287" s="23"/>
      <c r="E287" s="23"/>
      <c r="F287" s="112"/>
      <c r="G287" s="112"/>
      <c r="H287" s="112"/>
      <c r="I287" s="124"/>
      <c r="J287" s="112"/>
      <c r="K287" s="112"/>
      <c r="L287" s="112"/>
      <c r="M287" s="173"/>
      <c r="N287" s="173"/>
      <c r="O287" s="173"/>
      <c r="P287" s="173"/>
      <c r="Q287" s="173"/>
      <c r="R287" s="17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</row>
    <row r="288" spans="1:35" ht="15">
      <c r="A288" s="177"/>
      <c r="B288" s="173"/>
      <c r="C288" s="23"/>
      <c r="D288" s="23"/>
      <c r="E288" s="23"/>
      <c r="F288" s="112"/>
      <c r="G288" s="112"/>
      <c r="H288" s="112"/>
      <c r="I288" s="124"/>
      <c r="J288" s="112"/>
      <c r="K288" s="112"/>
      <c r="L288" s="112"/>
      <c r="M288" s="173"/>
      <c r="N288" s="173"/>
      <c r="O288" s="173"/>
      <c r="P288" s="173"/>
      <c r="Q288" s="173"/>
      <c r="R288" s="17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</row>
    <row r="289" spans="1:35" ht="15">
      <c r="A289" s="177"/>
      <c r="B289" s="173"/>
      <c r="C289" s="23"/>
      <c r="D289" s="23"/>
      <c r="E289" s="23"/>
      <c r="F289" s="112"/>
      <c r="G289" s="112"/>
      <c r="H289" s="112"/>
      <c r="I289" s="124"/>
      <c r="J289" s="112"/>
      <c r="K289" s="112"/>
      <c r="L289" s="112"/>
      <c r="M289" s="173"/>
      <c r="N289" s="173"/>
      <c r="O289" s="173"/>
      <c r="P289" s="173"/>
      <c r="Q289" s="173"/>
      <c r="R289" s="17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</row>
    <row r="290" spans="1:35" ht="15">
      <c r="A290" s="177"/>
      <c r="B290" s="173"/>
      <c r="C290" s="23"/>
      <c r="D290" s="23"/>
      <c r="E290" s="23"/>
      <c r="F290" s="112"/>
      <c r="G290" s="112"/>
      <c r="H290" s="112"/>
      <c r="I290" s="124"/>
      <c r="J290" s="112"/>
      <c r="K290" s="112"/>
      <c r="L290" s="112"/>
      <c r="M290" s="173"/>
      <c r="N290" s="173"/>
      <c r="O290" s="173"/>
      <c r="P290" s="173"/>
      <c r="Q290" s="173"/>
      <c r="R290" s="17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</row>
    <row r="291" spans="1:35" ht="15">
      <c r="A291" s="177"/>
      <c r="B291" s="173"/>
      <c r="C291" s="23"/>
      <c r="D291" s="23"/>
      <c r="E291" s="23"/>
      <c r="F291" s="112"/>
      <c r="G291" s="112"/>
      <c r="H291" s="112"/>
      <c r="I291" s="124"/>
      <c r="J291" s="112"/>
      <c r="K291" s="112"/>
      <c r="L291" s="112"/>
      <c r="M291" s="173"/>
      <c r="N291" s="173"/>
      <c r="O291" s="173"/>
      <c r="P291" s="173"/>
      <c r="Q291" s="173"/>
      <c r="R291" s="17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</row>
    <row r="292" spans="1:35" ht="15">
      <c r="A292" s="177"/>
      <c r="B292" s="173"/>
      <c r="C292" s="23"/>
      <c r="D292" s="23"/>
      <c r="E292" s="23"/>
      <c r="F292" s="112"/>
      <c r="G292" s="112"/>
      <c r="H292" s="112"/>
      <c r="I292" s="124"/>
      <c r="J292" s="112"/>
      <c r="K292" s="112"/>
      <c r="L292" s="112"/>
      <c r="M292" s="173"/>
      <c r="N292" s="173"/>
      <c r="O292" s="173"/>
      <c r="P292" s="173"/>
      <c r="Q292" s="173"/>
      <c r="R292" s="17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</row>
    <row r="293" spans="1:35" ht="15">
      <c r="A293" s="177"/>
      <c r="B293" s="173"/>
      <c r="C293" s="23"/>
      <c r="D293" s="23"/>
      <c r="E293" s="23"/>
      <c r="F293" s="112"/>
      <c r="G293" s="112"/>
      <c r="H293" s="112"/>
      <c r="I293" s="124"/>
      <c r="J293" s="112"/>
      <c r="K293" s="112"/>
      <c r="L293" s="112"/>
      <c r="M293" s="173"/>
      <c r="N293" s="173"/>
      <c r="O293" s="173"/>
      <c r="P293" s="173"/>
      <c r="Q293" s="173"/>
      <c r="R293" s="17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</row>
    <row r="294" spans="1:35" ht="15">
      <c r="A294" s="177"/>
      <c r="B294" s="173"/>
      <c r="C294" s="23"/>
      <c r="D294" s="23"/>
      <c r="E294" s="23"/>
      <c r="F294" s="112"/>
      <c r="G294" s="112"/>
      <c r="H294" s="112"/>
      <c r="I294" s="124"/>
      <c r="J294" s="112"/>
      <c r="K294" s="112"/>
      <c r="L294" s="112"/>
      <c r="M294" s="173"/>
      <c r="N294" s="173"/>
      <c r="O294" s="173"/>
      <c r="P294" s="173"/>
      <c r="Q294" s="173"/>
      <c r="R294" s="17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</row>
    <row r="295" spans="1:35" ht="15">
      <c r="A295" s="177"/>
      <c r="B295" s="173"/>
      <c r="C295" s="23"/>
      <c r="D295" s="23"/>
      <c r="E295" s="23"/>
      <c r="F295" s="112"/>
      <c r="G295" s="112"/>
      <c r="H295" s="112"/>
      <c r="I295" s="124"/>
      <c r="J295" s="112"/>
      <c r="K295" s="112"/>
      <c r="L295" s="112"/>
      <c r="M295" s="173"/>
      <c r="N295" s="173"/>
      <c r="O295" s="173"/>
      <c r="P295" s="173"/>
      <c r="Q295" s="173"/>
      <c r="R295" s="17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</row>
    <row r="296" spans="1:35" ht="15">
      <c r="A296" s="177"/>
      <c r="B296" s="173"/>
      <c r="C296" s="23"/>
      <c r="D296" s="23"/>
      <c r="E296" s="23"/>
      <c r="F296" s="112"/>
      <c r="G296" s="112"/>
      <c r="H296" s="112"/>
      <c r="I296" s="124"/>
      <c r="J296" s="112"/>
      <c r="K296" s="112"/>
      <c r="L296" s="112"/>
      <c r="M296" s="173"/>
      <c r="N296" s="173"/>
      <c r="O296" s="173"/>
      <c r="P296" s="173"/>
      <c r="Q296" s="173"/>
      <c r="R296" s="17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</row>
    <row r="297" spans="1:35" ht="15">
      <c r="A297" s="177"/>
      <c r="B297" s="173"/>
      <c r="C297" s="23"/>
      <c r="D297" s="23"/>
      <c r="E297" s="23"/>
      <c r="F297" s="112"/>
      <c r="G297" s="112"/>
      <c r="H297" s="112"/>
      <c r="I297" s="124"/>
      <c r="J297" s="112"/>
      <c r="K297" s="112"/>
      <c r="L297" s="112"/>
      <c r="M297" s="173"/>
      <c r="N297" s="173"/>
      <c r="O297" s="173"/>
      <c r="P297" s="173"/>
      <c r="Q297" s="173"/>
      <c r="R297" s="17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</row>
    <row r="298" spans="1:35" ht="15">
      <c r="A298" s="177"/>
      <c r="B298" s="173"/>
      <c r="C298" s="23"/>
      <c r="D298" s="23"/>
      <c r="E298" s="23"/>
      <c r="F298" s="112"/>
      <c r="G298" s="112"/>
      <c r="H298" s="112"/>
      <c r="I298" s="124"/>
      <c r="J298" s="112"/>
      <c r="K298" s="112"/>
      <c r="L298" s="112"/>
      <c r="M298" s="173"/>
      <c r="N298" s="173"/>
      <c r="O298" s="173"/>
      <c r="P298" s="173"/>
      <c r="Q298" s="173"/>
      <c r="R298" s="17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</row>
    <row r="299" spans="1:35" ht="15">
      <c r="A299" s="177"/>
      <c r="B299" s="173"/>
      <c r="C299" s="23"/>
      <c r="D299" s="23"/>
      <c r="E299" s="23"/>
      <c r="F299" s="112"/>
      <c r="G299" s="112"/>
      <c r="H299" s="112"/>
      <c r="I299" s="124"/>
      <c r="J299" s="112"/>
      <c r="K299" s="112"/>
      <c r="L299" s="112"/>
      <c r="M299" s="173"/>
      <c r="N299" s="173"/>
      <c r="O299" s="173"/>
      <c r="P299" s="173"/>
      <c r="Q299" s="173"/>
      <c r="R299" s="17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</row>
    <row r="300" spans="1:35" ht="15">
      <c r="A300" s="177"/>
      <c r="B300" s="177"/>
      <c r="G300" s="112"/>
      <c r="H300" s="112"/>
      <c r="I300" s="124"/>
      <c r="J300" s="112"/>
      <c r="K300" s="112"/>
      <c r="L300" s="112"/>
      <c r="M300" s="173"/>
      <c r="N300" s="173"/>
      <c r="O300" s="173"/>
      <c r="P300" s="173"/>
      <c r="Q300" s="173"/>
      <c r="R300" s="17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</row>
    <row r="301" spans="1:35" ht="15">
      <c r="A301" s="177"/>
      <c r="B301" s="177"/>
      <c r="G301" s="112"/>
      <c r="H301" s="112"/>
      <c r="I301" s="124"/>
      <c r="J301" s="112"/>
      <c r="K301" s="112"/>
      <c r="L301" s="112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</row>
    <row r="302" spans="1:35" ht="15">
      <c r="A302" s="177"/>
      <c r="B302" s="177"/>
      <c r="G302" s="112"/>
      <c r="H302" s="112"/>
      <c r="I302" s="124"/>
      <c r="J302" s="112"/>
      <c r="K302" s="112"/>
      <c r="L302" s="112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</row>
    <row r="303" spans="1:35" ht="15">
      <c r="A303" s="177"/>
      <c r="B303" s="177"/>
      <c r="G303" s="112"/>
      <c r="H303" s="112"/>
      <c r="I303" s="124"/>
      <c r="J303" s="112"/>
      <c r="K303" s="112"/>
      <c r="L303" s="112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</row>
    <row r="304" spans="1:35" ht="15">
      <c r="A304" s="177"/>
      <c r="B304" s="177"/>
      <c r="G304" s="112"/>
      <c r="H304" s="112"/>
      <c r="I304" s="124"/>
      <c r="J304" s="112"/>
      <c r="K304" s="112"/>
      <c r="L304" s="112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</row>
    <row r="305" spans="1:35" ht="15">
      <c r="A305" s="177"/>
      <c r="B305" s="177"/>
      <c r="G305" s="112"/>
      <c r="H305" s="112"/>
      <c r="I305" s="124"/>
      <c r="J305" s="112"/>
      <c r="K305" s="112"/>
      <c r="L305" s="112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</row>
    <row r="306" spans="1:35" ht="15">
      <c r="A306" s="177"/>
      <c r="B306" s="177"/>
      <c r="G306" s="112"/>
      <c r="H306" s="112"/>
      <c r="I306" s="124"/>
      <c r="J306" s="112"/>
      <c r="K306" s="112"/>
      <c r="L306" s="112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</row>
    <row r="307" spans="1:35" ht="15">
      <c r="A307" s="177"/>
      <c r="B307" s="177"/>
      <c r="G307" s="112"/>
      <c r="H307" s="112"/>
      <c r="I307" s="124"/>
      <c r="J307" s="112"/>
      <c r="K307" s="112"/>
      <c r="L307" s="112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</row>
    <row r="308" spans="1:35" ht="15">
      <c r="A308" s="177"/>
      <c r="B308" s="177"/>
      <c r="G308" s="112"/>
      <c r="H308" s="112"/>
      <c r="I308" s="124"/>
      <c r="J308" s="112"/>
      <c r="K308" s="112"/>
      <c r="L308" s="112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</row>
    <row r="309" spans="1:35" ht="15">
      <c r="A309" s="177"/>
      <c r="B309" s="177"/>
      <c r="G309" s="112"/>
      <c r="H309" s="112"/>
      <c r="I309" s="124"/>
      <c r="J309" s="112"/>
      <c r="K309" s="112"/>
      <c r="L309" s="112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</row>
    <row r="310" spans="1:35" ht="15">
      <c r="A310" s="177"/>
      <c r="B310" s="177"/>
      <c r="G310" s="112"/>
      <c r="H310" s="112"/>
      <c r="I310" s="124"/>
      <c r="J310" s="112"/>
      <c r="K310" s="112"/>
      <c r="L310" s="112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</row>
    <row r="311" spans="1:35" ht="15">
      <c r="A311" s="177"/>
      <c r="B311" s="177"/>
      <c r="G311" s="112"/>
      <c r="H311" s="112"/>
      <c r="I311" s="124"/>
      <c r="J311" s="112"/>
      <c r="K311" s="112"/>
      <c r="L311" s="112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</row>
    <row r="312" spans="1:35" ht="15">
      <c r="A312" s="177"/>
      <c r="B312" s="177"/>
      <c r="G312" s="112"/>
      <c r="H312" s="112"/>
      <c r="I312" s="124"/>
      <c r="J312" s="112"/>
      <c r="K312" s="112"/>
      <c r="L312" s="112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</row>
    <row r="313" spans="1:35" ht="15">
      <c r="A313" s="177"/>
      <c r="B313" s="177"/>
      <c r="G313" s="112"/>
      <c r="H313" s="112"/>
      <c r="I313" s="124"/>
      <c r="J313" s="112"/>
      <c r="K313" s="112"/>
      <c r="L313" s="112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</row>
    <row r="314" spans="1:35" ht="15">
      <c r="A314" s="177"/>
      <c r="B314" s="177"/>
      <c r="G314" s="112"/>
      <c r="H314" s="112"/>
      <c r="I314" s="124"/>
      <c r="J314" s="112"/>
      <c r="K314" s="112"/>
      <c r="L314" s="112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</row>
    <row r="315" spans="1:2" ht="15">
      <c r="A315" s="177"/>
      <c r="B315" s="177"/>
    </row>
    <row r="316" spans="1:2" ht="15">
      <c r="A316" s="177"/>
      <c r="B316" s="177"/>
    </row>
    <row r="317" spans="1:2" ht="15">
      <c r="A317" s="177"/>
      <c r="B317" s="177"/>
    </row>
    <row r="318" spans="1:2" ht="15">
      <c r="A318" s="177"/>
      <c r="B318" s="177"/>
    </row>
    <row r="319" spans="1:2" ht="15">
      <c r="A319" s="177"/>
      <c r="B319" s="177"/>
    </row>
    <row r="320" spans="1:2" ht="15">
      <c r="A320" s="177"/>
      <c r="B320" s="177"/>
    </row>
    <row r="321" spans="1:2" ht="15">
      <c r="A321" s="177"/>
      <c r="B321" s="177"/>
    </row>
    <row r="322" spans="1:2" ht="15">
      <c r="A322" s="177"/>
      <c r="B322" s="177"/>
    </row>
    <row r="323" spans="1:2" ht="15">
      <c r="A323" s="177"/>
      <c r="B323" s="177"/>
    </row>
    <row r="324" spans="1:2" ht="15">
      <c r="A324" s="177"/>
      <c r="B324" s="177"/>
    </row>
    <row r="325" spans="1:2" ht="15">
      <c r="A325" s="177"/>
      <c r="B325" s="177"/>
    </row>
    <row r="326" spans="1:2" ht="15">
      <c r="A326" s="177"/>
      <c r="B326" s="177"/>
    </row>
    <row r="327" spans="1:2" ht="15">
      <c r="A327" s="177"/>
      <c r="B327" s="177"/>
    </row>
    <row r="328" spans="1:2" ht="15">
      <c r="A328" s="177"/>
      <c r="B328" s="177"/>
    </row>
    <row r="329" spans="1:2" ht="15">
      <c r="A329" s="177"/>
      <c r="B329" s="177"/>
    </row>
    <row r="330" spans="1:2" ht="15">
      <c r="A330" s="177"/>
      <c r="B330" s="177"/>
    </row>
    <row r="331" spans="1:2" ht="15">
      <c r="A331" s="177"/>
      <c r="B331" s="177"/>
    </row>
    <row r="332" spans="1:2" ht="15">
      <c r="A332" s="177"/>
      <c r="B332" s="177"/>
    </row>
    <row r="333" spans="1:2" ht="15">
      <c r="A333" s="177"/>
      <c r="B333" s="177"/>
    </row>
    <row r="334" spans="1:2" ht="15">
      <c r="A334" s="177"/>
      <c r="B334" s="177"/>
    </row>
    <row r="335" spans="1:2" ht="15">
      <c r="A335" s="177"/>
      <c r="B335" s="177"/>
    </row>
    <row r="336" spans="1:2" ht="15">
      <c r="A336" s="177"/>
      <c r="B336" s="177"/>
    </row>
    <row r="337" spans="1:2" ht="15">
      <c r="A337" s="177"/>
      <c r="B337" s="177"/>
    </row>
    <row r="338" spans="1:2" ht="15">
      <c r="A338" s="177"/>
      <c r="B338" s="177"/>
    </row>
    <row r="339" spans="1:2" ht="15">
      <c r="A339" s="177"/>
      <c r="B339" s="177"/>
    </row>
    <row r="340" spans="1:2" ht="15">
      <c r="A340" s="177"/>
      <c r="B340" s="177"/>
    </row>
    <row r="341" spans="1:2" ht="15">
      <c r="A341" s="177"/>
      <c r="B341" s="177"/>
    </row>
    <row r="342" spans="1:2" ht="15">
      <c r="A342" s="177"/>
      <c r="B342" s="177"/>
    </row>
    <row r="343" spans="1:2" ht="15">
      <c r="A343" s="177"/>
      <c r="B343" s="177"/>
    </row>
    <row r="344" spans="1:2" ht="15">
      <c r="A344" s="177"/>
      <c r="B344" s="177"/>
    </row>
    <row r="345" spans="1:2" ht="15">
      <c r="A345" s="177"/>
      <c r="B345" s="177"/>
    </row>
    <row r="346" spans="1:2" ht="15">
      <c r="A346" s="177"/>
      <c r="B346" s="177"/>
    </row>
    <row r="347" spans="1:2" ht="15">
      <c r="A347" s="177"/>
      <c r="B347" s="177"/>
    </row>
    <row r="348" spans="1:2" ht="15">
      <c r="A348" s="177"/>
      <c r="B348" s="177"/>
    </row>
    <row r="349" spans="1:2" ht="15">
      <c r="A349" s="177"/>
      <c r="B349" s="177"/>
    </row>
    <row r="350" spans="1:2" ht="15">
      <c r="A350" s="177"/>
      <c r="B350" s="177"/>
    </row>
    <row r="351" spans="1:2" ht="15">
      <c r="A351" s="177"/>
      <c r="B351" s="177"/>
    </row>
    <row r="352" spans="1:2" ht="15">
      <c r="A352" s="177"/>
      <c r="B352" s="177"/>
    </row>
    <row r="353" spans="1:2" ht="15">
      <c r="A353" s="177"/>
      <c r="B353" s="177"/>
    </row>
    <row r="354" spans="1:2" ht="15">
      <c r="A354" s="177"/>
      <c r="B354" s="177"/>
    </row>
    <row r="355" spans="1:2" ht="15">
      <c r="A355" s="177"/>
      <c r="B355" s="177"/>
    </row>
    <row r="356" spans="1:2" ht="15">
      <c r="A356" s="177"/>
      <c r="B356" s="177"/>
    </row>
    <row r="357" spans="1:2" ht="15">
      <c r="A357" s="177"/>
      <c r="B357" s="177"/>
    </row>
    <row r="358" spans="1:2" ht="15">
      <c r="A358" s="177"/>
      <c r="B358" s="177"/>
    </row>
    <row r="359" spans="1:2" ht="15">
      <c r="A359" s="177"/>
      <c r="B359" s="177"/>
    </row>
    <row r="360" spans="1:2" ht="15">
      <c r="A360" s="177"/>
      <c r="B360" s="177"/>
    </row>
    <row r="361" spans="1:2" ht="15">
      <c r="A361" s="177"/>
      <c r="B361" s="177"/>
    </row>
    <row r="362" spans="1:2" ht="15">
      <c r="A362" s="177"/>
      <c r="B362" s="177"/>
    </row>
    <row r="363" spans="1:2" ht="15">
      <c r="A363" s="177"/>
      <c r="B363" s="177"/>
    </row>
    <row r="364" spans="1:2" ht="15">
      <c r="A364" s="177"/>
      <c r="B364" s="177"/>
    </row>
    <row r="365" spans="1:2" ht="15">
      <c r="A365" s="177"/>
      <c r="B365" s="177"/>
    </row>
    <row r="366" spans="1:2" ht="15">
      <c r="A366" s="177"/>
      <c r="B366" s="177"/>
    </row>
    <row r="367" spans="1:2" ht="15">
      <c r="A367" s="177"/>
      <c r="B367" s="177"/>
    </row>
    <row r="368" spans="1:2" ht="15">
      <c r="A368" s="177"/>
      <c r="B368" s="177"/>
    </row>
    <row r="369" spans="1:2" ht="15">
      <c r="A369" s="177"/>
      <c r="B369" s="177"/>
    </row>
    <row r="370" spans="1:2" ht="15">
      <c r="A370" s="177"/>
      <c r="B370" s="177"/>
    </row>
    <row r="371" spans="1:2" ht="15">
      <c r="A371" s="177"/>
      <c r="B371" s="177"/>
    </row>
    <row r="372" spans="1:2" ht="15">
      <c r="A372" s="177"/>
      <c r="B372" s="177"/>
    </row>
    <row r="373" spans="1:2" ht="15">
      <c r="A373" s="177"/>
      <c r="B373" s="177"/>
    </row>
    <row r="374" spans="1:2" ht="15">
      <c r="A374" s="177"/>
      <c r="B374" s="177"/>
    </row>
    <row r="375" spans="1:2" ht="15">
      <c r="A375" s="177"/>
      <c r="B375" s="177"/>
    </row>
    <row r="376" spans="1:2" ht="15">
      <c r="A376" s="177"/>
      <c r="B376" s="177"/>
    </row>
    <row r="377" spans="1:2" ht="15">
      <c r="A377" s="177"/>
      <c r="B377" s="177"/>
    </row>
    <row r="378" spans="1:2" ht="15">
      <c r="A378" s="177"/>
      <c r="B378" s="177"/>
    </row>
    <row r="379" spans="1:2" ht="15">
      <c r="A379" s="177"/>
      <c r="B379" s="177"/>
    </row>
    <row r="380" spans="1:2" ht="15">
      <c r="A380" s="177"/>
      <c r="B380" s="177"/>
    </row>
    <row r="381" spans="1:2" ht="15">
      <c r="A381" s="177"/>
      <c r="B381" s="177"/>
    </row>
    <row r="382" spans="1:2" ht="15">
      <c r="A382" s="177"/>
      <c r="B382" s="177"/>
    </row>
    <row r="383" spans="1:2" ht="15">
      <c r="A383" s="177"/>
      <c r="B383" s="177"/>
    </row>
    <row r="384" spans="1:2" ht="15">
      <c r="A384" s="177"/>
      <c r="B384" s="177"/>
    </row>
    <row r="385" spans="1:2" ht="15">
      <c r="A385" s="177"/>
      <c r="B385" s="177"/>
    </row>
    <row r="386" spans="1:2" ht="15">
      <c r="A386" s="177"/>
      <c r="B386" s="177"/>
    </row>
    <row r="387" spans="1:2" ht="15">
      <c r="A387" s="177"/>
      <c r="B387" s="177"/>
    </row>
    <row r="388" spans="1:2" ht="15">
      <c r="A388" s="177"/>
      <c r="B388" s="177"/>
    </row>
    <row r="389" spans="1:2" ht="15">
      <c r="A389" s="177"/>
      <c r="B389" s="177"/>
    </row>
    <row r="390" spans="1:2" ht="15">
      <c r="A390" s="177"/>
      <c r="B390" s="177"/>
    </row>
    <row r="391" spans="1:2" ht="15">
      <c r="A391" s="177"/>
      <c r="B391" s="177"/>
    </row>
    <row r="392" spans="1:2" ht="15">
      <c r="A392" s="177"/>
      <c r="B392" s="177"/>
    </row>
    <row r="393" spans="1:2" ht="15">
      <c r="A393" s="177"/>
      <c r="B393" s="177"/>
    </row>
    <row r="394" spans="1:2" ht="15">
      <c r="A394" s="177"/>
      <c r="B394" s="177"/>
    </row>
    <row r="395" spans="1:2" ht="15">
      <c r="A395" s="177"/>
      <c r="B395" s="177"/>
    </row>
    <row r="396" spans="1:2" ht="15">
      <c r="A396" s="177"/>
      <c r="B396" s="177"/>
    </row>
    <row r="397" spans="1:2" ht="15">
      <c r="A397" s="177"/>
      <c r="B397" s="177"/>
    </row>
    <row r="398" ht="15">
      <c r="B398" s="177"/>
    </row>
    <row r="399" ht="15">
      <c r="B399" s="177"/>
    </row>
    <row r="400" ht="15">
      <c r="B400" s="177"/>
    </row>
    <row r="401" ht="15">
      <c r="B401" s="177"/>
    </row>
    <row r="402" ht="15">
      <c r="B402" s="177"/>
    </row>
    <row r="403" ht="15">
      <c r="B403" s="177"/>
    </row>
    <row r="404" ht="15">
      <c r="B404" s="177"/>
    </row>
    <row r="405" ht="15">
      <c r="B405" s="177"/>
    </row>
    <row r="406" ht="15">
      <c r="B406" s="177"/>
    </row>
    <row r="407" ht="15">
      <c r="B407" s="177"/>
    </row>
    <row r="408" ht="15">
      <c r="B408" s="177"/>
    </row>
    <row r="409" ht="15">
      <c r="B409" s="177"/>
    </row>
    <row r="410" ht="15">
      <c r="B410" s="177"/>
    </row>
    <row r="411" ht="15">
      <c r="B411" s="177"/>
    </row>
    <row r="412" ht="15">
      <c r="B412" s="177"/>
    </row>
    <row r="413" ht="15">
      <c r="B413" s="177"/>
    </row>
    <row r="414" ht="15">
      <c r="B414" s="177"/>
    </row>
    <row r="415" ht="15">
      <c r="B415" s="177"/>
    </row>
    <row r="416" ht="15">
      <c r="B416" s="177"/>
    </row>
    <row r="417" ht="15">
      <c r="B417" s="177"/>
    </row>
    <row r="418" ht="15">
      <c r="B418" s="177"/>
    </row>
    <row r="419" ht="15">
      <c r="B419" s="177"/>
    </row>
    <row r="420" ht="15">
      <c r="B420" s="177"/>
    </row>
    <row r="421" ht="15">
      <c r="B421" s="177"/>
    </row>
    <row r="422" ht="15">
      <c r="B422" s="177"/>
    </row>
    <row r="423" ht="15">
      <c r="B423" s="177"/>
    </row>
    <row r="424" ht="15">
      <c r="B424" s="177"/>
    </row>
    <row r="425" ht="15">
      <c r="B425" s="177"/>
    </row>
    <row r="426" ht="15">
      <c r="B426" s="177"/>
    </row>
    <row r="427" ht="15">
      <c r="B427" s="177"/>
    </row>
    <row r="428" ht="15">
      <c r="B428" s="177"/>
    </row>
    <row r="429" ht="15">
      <c r="B429" s="177"/>
    </row>
    <row r="430" ht="15">
      <c r="B430" s="177"/>
    </row>
    <row r="431" ht="15">
      <c r="B431" s="177"/>
    </row>
    <row r="432" ht="15">
      <c r="B432" s="177"/>
    </row>
    <row r="433" ht="15">
      <c r="B433" s="177"/>
    </row>
    <row r="434" ht="15">
      <c r="B434" s="177"/>
    </row>
    <row r="435" ht="15">
      <c r="B435" s="177"/>
    </row>
    <row r="436" ht="15">
      <c r="B436" s="177"/>
    </row>
    <row r="437" ht="15">
      <c r="B437" s="177"/>
    </row>
    <row r="438" ht="15">
      <c r="B438" s="177"/>
    </row>
    <row r="439" ht="15">
      <c r="B439" s="177"/>
    </row>
    <row r="440" ht="15">
      <c r="B440" s="177"/>
    </row>
    <row r="441" ht="15">
      <c r="B441" s="177"/>
    </row>
    <row r="442" ht="15">
      <c r="B442" s="177"/>
    </row>
    <row r="443" ht="15">
      <c r="B443" s="177"/>
    </row>
    <row r="444" ht="15">
      <c r="B444" s="177"/>
    </row>
    <row r="445" ht="15">
      <c r="B445" s="177"/>
    </row>
    <row r="446" ht="15">
      <c r="B446" s="177"/>
    </row>
    <row r="447" ht="15">
      <c r="B447" s="177"/>
    </row>
    <row r="448" ht="15">
      <c r="B448" s="177"/>
    </row>
    <row r="449" ht="15">
      <c r="B449" s="177"/>
    </row>
    <row r="450" ht="15">
      <c r="B450" s="177"/>
    </row>
    <row r="451" ht="15">
      <c r="B451" s="177"/>
    </row>
    <row r="452" ht="15">
      <c r="B452" s="177"/>
    </row>
    <row r="453" ht="15">
      <c r="B453" s="177"/>
    </row>
    <row r="454" ht="15">
      <c r="B454" s="177"/>
    </row>
    <row r="455" ht="15">
      <c r="B455" s="177"/>
    </row>
    <row r="456" ht="15">
      <c r="B456" s="177"/>
    </row>
    <row r="457" ht="15">
      <c r="B457" s="177"/>
    </row>
    <row r="458" ht="15">
      <c r="B458" s="177"/>
    </row>
    <row r="459" ht="15">
      <c r="B459" s="177"/>
    </row>
    <row r="460" ht="15">
      <c r="B460" s="177"/>
    </row>
    <row r="461" ht="15">
      <c r="B461" s="177"/>
    </row>
    <row r="462" ht="15">
      <c r="B462" s="177"/>
    </row>
    <row r="463" ht="15">
      <c r="B463" s="177"/>
    </row>
    <row r="464" ht="15">
      <c r="B464" s="177"/>
    </row>
    <row r="465" ht="15">
      <c r="B465" s="177"/>
    </row>
    <row r="466" ht="15">
      <c r="B466" s="177"/>
    </row>
    <row r="467" ht="15">
      <c r="B467" s="177"/>
    </row>
    <row r="468" ht="15">
      <c r="B468" s="177"/>
    </row>
    <row r="469" ht="15">
      <c r="B469" s="177"/>
    </row>
    <row r="470" ht="15">
      <c r="B470" s="177"/>
    </row>
    <row r="471" ht="15">
      <c r="B471" s="177"/>
    </row>
    <row r="472" ht="15">
      <c r="B472" s="177"/>
    </row>
    <row r="473" ht="15">
      <c r="B473" s="177"/>
    </row>
    <row r="474" ht="15">
      <c r="B474" s="177"/>
    </row>
    <row r="475" ht="15">
      <c r="B475" s="177"/>
    </row>
    <row r="476" ht="15">
      <c r="B476" s="177"/>
    </row>
    <row r="477" ht="15">
      <c r="B477" s="177"/>
    </row>
    <row r="478" ht="15">
      <c r="B478" s="177"/>
    </row>
    <row r="479" ht="15">
      <c r="B479" s="177"/>
    </row>
    <row r="480" ht="15">
      <c r="B480" s="177"/>
    </row>
    <row r="481" ht="15">
      <c r="B481" s="177"/>
    </row>
    <row r="482" ht="15">
      <c r="B482" s="177"/>
    </row>
    <row r="483" ht="15">
      <c r="B483" s="177"/>
    </row>
    <row r="484" ht="15">
      <c r="B484" s="177"/>
    </row>
    <row r="485" ht="15">
      <c r="B485" s="177"/>
    </row>
    <row r="486" ht="15">
      <c r="B486" s="177"/>
    </row>
    <row r="487" ht="15">
      <c r="B487" s="177"/>
    </row>
    <row r="488" ht="15">
      <c r="B488" s="177"/>
    </row>
    <row r="489" ht="15">
      <c r="B489" s="177"/>
    </row>
    <row r="490" ht="15">
      <c r="B490" s="177"/>
    </row>
    <row r="491" ht="15">
      <c r="B491" s="177"/>
    </row>
    <row r="492" ht="15">
      <c r="B492" s="177"/>
    </row>
    <row r="493" ht="15">
      <c r="B493" s="177"/>
    </row>
    <row r="494" ht="15">
      <c r="B494" s="177"/>
    </row>
    <row r="495" ht="15">
      <c r="B495" s="177"/>
    </row>
    <row r="496" ht="15">
      <c r="B496" s="177"/>
    </row>
    <row r="497" ht="15">
      <c r="B497" s="177"/>
    </row>
    <row r="498" ht="15">
      <c r="B498" s="177"/>
    </row>
    <row r="499" ht="15">
      <c r="B499" s="177"/>
    </row>
    <row r="500" ht="15">
      <c r="B500" s="177"/>
    </row>
    <row r="501" ht="15">
      <c r="B501" s="177"/>
    </row>
    <row r="502" ht="15">
      <c r="B502" s="177"/>
    </row>
    <row r="503" ht="15">
      <c r="B503" s="177"/>
    </row>
    <row r="504" ht="15">
      <c r="B504" s="177"/>
    </row>
    <row r="505" ht="15">
      <c r="B505" s="177"/>
    </row>
    <row r="506" ht="15">
      <c r="B506" s="177"/>
    </row>
    <row r="507" ht="15">
      <c r="B507" s="177"/>
    </row>
    <row r="508" ht="15">
      <c r="B508" s="177"/>
    </row>
    <row r="509" ht="15">
      <c r="B509" s="177"/>
    </row>
    <row r="510" ht="15">
      <c r="B510" s="177"/>
    </row>
    <row r="511" ht="15">
      <c r="B511" s="177"/>
    </row>
    <row r="512" ht="15">
      <c r="B512" s="177"/>
    </row>
    <row r="513" ht="15">
      <c r="B513" s="177"/>
    </row>
    <row r="514" ht="15">
      <c r="B514" s="177"/>
    </row>
    <row r="515" ht="15">
      <c r="B515" s="177"/>
    </row>
    <row r="516" ht="15">
      <c r="B516" s="177"/>
    </row>
    <row r="517" ht="15">
      <c r="B517" s="177"/>
    </row>
    <row r="518" ht="15">
      <c r="B518" s="177"/>
    </row>
    <row r="519" ht="15">
      <c r="B519" s="177"/>
    </row>
    <row r="520" ht="15">
      <c r="B520" s="177"/>
    </row>
    <row r="521" ht="15">
      <c r="B521" s="177"/>
    </row>
    <row r="522" ht="15">
      <c r="B522" s="177"/>
    </row>
    <row r="523" ht="15">
      <c r="B523" s="177"/>
    </row>
    <row r="524" ht="15">
      <c r="B524" s="177"/>
    </row>
    <row r="525" ht="15">
      <c r="B525" s="177"/>
    </row>
    <row r="526" ht="15">
      <c r="B526" s="177"/>
    </row>
    <row r="527" ht="15">
      <c r="B527" s="177"/>
    </row>
    <row r="528" ht="15">
      <c r="B528" s="177"/>
    </row>
    <row r="529" ht="15">
      <c r="B529" s="177"/>
    </row>
    <row r="530" ht="15">
      <c r="B530" s="177"/>
    </row>
    <row r="531" ht="15">
      <c r="B531" s="177"/>
    </row>
    <row r="532" ht="15">
      <c r="B532" s="177"/>
    </row>
    <row r="533" ht="15">
      <c r="B533" s="177"/>
    </row>
    <row r="534" ht="15">
      <c r="B534" s="177"/>
    </row>
    <row r="535" ht="15">
      <c r="B535" s="177"/>
    </row>
    <row r="536" ht="15">
      <c r="B536" s="177"/>
    </row>
    <row r="537" ht="15">
      <c r="B537" s="177"/>
    </row>
    <row r="538" ht="15">
      <c r="B538" s="177"/>
    </row>
    <row r="539" ht="15">
      <c r="B539" s="177"/>
    </row>
    <row r="540" ht="15">
      <c r="B540" s="177"/>
    </row>
    <row r="541" ht="15">
      <c r="B541" s="177"/>
    </row>
    <row r="542" ht="15">
      <c r="B542" s="177"/>
    </row>
    <row r="543" ht="15">
      <c r="B543" s="177"/>
    </row>
    <row r="544" ht="15">
      <c r="B544" s="177"/>
    </row>
    <row r="545" ht="15">
      <c r="B545" s="177"/>
    </row>
    <row r="546" ht="15">
      <c r="B546" s="177"/>
    </row>
    <row r="547" ht="15">
      <c r="B547" s="177"/>
    </row>
    <row r="548" ht="15">
      <c r="B548" s="177"/>
    </row>
    <row r="549" ht="15">
      <c r="B549" s="177"/>
    </row>
    <row r="550" ht="15">
      <c r="B550" s="177"/>
    </row>
    <row r="551" ht="15">
      <c r="B551" s="177"/>
    </row>
    <row r="552" ht="15">
      <c r="B552" s="177"/>
    </row>
    <row r="553" ht="15">
      <c r="B553" s="177"/>
    </row>
    <row r="554" ht="15">
      <c r="B554" s="177"/>
    </row>
    <row r="555" ht="15">
      <c r="B555" s="177"/>
    </row>
    <row r="556" ht="15">
      <c r="B556" s="177"/>
    </row>
    <row r="557" ht="15">
      <c r="B557" s="177"/>
    </row>
    <row r="558" ht="15">
      <c r="B558" s="177"/>
    </row>
  </sheetData>
  <printOptions/>
  <pageMargins left="0.33" right="0.46" top="0.28" bottom="0.39" header="0.5" footer="0.5"/>
  <pageSetup horizontalDpi="300" verticalDpi="300" orientation="landscape" scale="4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73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5.4453125" style="104" customWidth="1"/>
    <col min="2" max="2" width="32.6640625" style="0" customWidth="1"/>
    <col min="3" max="3" width="8.21484375" style="0" customWidth="1"/>
    <col min="4" max="4" width="7.21484375" style="106" customWidth="1"/>
    <col min="5" max="5" width="10.6640625" style="106" customWidth="1"/>
    <col min="6" max="6" width="10.88671875" style="106" customWidth="1"/>
    <col min="7" max="7" width="10.77734375" style="0" customWidth="1"/>
    <col min="8" max="8" width="10.6640625" style="106" customWidth="1"/>
  </cols>
  <sheetData>
    <row r="1" spans="1:8" ht="15.75">
      <c r="A1" s="102" t="s">
        <v>851</v>
      </c>
      <c r="B1" s="4"/>
      <c r="C1" s="4"/>
      <c r="D1" s="4"/>
      <c r="E1" s="5"/>
      <c r="F1" s="5"/>
      <c r="G1" s="5"/>
      <c r="H1" s="5"/>
    </row>
    <row r="2" spans="1:8" ht="16.5" thickBot="1">
      <c r="A2" s="102" t="s">
        <v>852</v>
      </c>
      <c r="B2" s="4"/>
      <c r="C2" s="4"/>
      <c r="D2" s="4"/>
      <c r="E2" s="5"/>
      <c r="F2" s="5"/>
      <c r="G2" s="5"/>
      <c r="H2" s="5"/>
    </row>
    <row r="3" spans="1:8" ht="15.75" thickTop="1">
      <c r="A3" s="129"/>
      <c r="B3" s="130"/>
      <c r="C3" s="130"/>
      <c r="D3" s="130" t="s">
        <v>356</v>
      </c>
      <c r="E3" s="131"/>
      <c r="F3" s="131"/>
      <c r="G3" s="131"/>
      <c r="H3" s="131" t="s">
        <v>357</v>
      </c>
    </row>
    <row r="4" spans="1:8" ht="15.75" thickBot="1">
      <c r="A4" s="132" t="s">
        <v>3</v>
      </c>
      <c r="B4" s="133" t="s">
        <v>4</v>
      </c>
      <c r="C4" s="134" t="s">
        <v>6</v>
      </c>
      <c r="D4" s="134" t="s">
        <v>6</v>
      </c>
      <c r="E4" s="135" t="s">
        <v>588</v>
      </c>
      <c r="F4" s="135" t="s">
        <v>9</v>
      </c>
      <c r="G4" s="135" t="s">
        <v>139</v>
      </c>
      <c r="H4" s="135" t="s">
        <v>358</v>
      </c>
    </row>
    <row r="5" spans="1:8" ht="15" thickTop="1">
      <c r="A5" s="103"/>
      <c r="B5" s="54"/>
      <c r="C5" s="54"/>
      <c r="D5" s="54"/>
      <c r="E5" s="105"/>
      <c r="F5" s="105"/>
      <c r="G5" s="105"/>
      <c r="H5" s="5"/>
    </row>
    <row r="6" spans="1:8" ht="15">
      <c r="A6" s="102" t="s">
        <v>543</v>
      </c>
      <c r="B6" s="54"/>
      <c r="C6" s="54"/>
      <c r="D6" s="54"/>
      <c r="E6" s="105"/>
      <c r="F6" s="105"/>
      <c r="G6" s="105"/>
      <c r="H6" s="5"/>
    </row>
    <row r="7" spans="1:8" ht="15">
      <c r="A7" s="175">
        <v>1</v>
      </c>
      <c r="B7" s="177" t="s">
        <v>314</v>
      </c>
      <c r="C7" s="179" t="s">
        <v>315</v>
      </c>
      <c r="D7" s="179" t="s">
        <v>315</v>
      </c>
      <c r="E7" s="180">
        <v>9</v>
      </c>
      <c r="F7" s="180">
        <v>0</v>
      </c>
      <c r="G7" s="57">
        <f>IF(E7=0,F7,IF(F7=0,E7,AVERAGE(E7,F7)))</f>
        <v>9</v>
      </c>
      <c r="H7" s="5">
        <f aca="true" t="shared" si="0" ref="H7:H12">ROUND(IF(C7=D7,G7,0),2)</f>
        <v>9</v>
      </c>
    </row>
    <row r="8" spans="1:8" ht="15">
      <c r="A8" s="175">
        <v>2</v>
      </c>
      <c r="B8" s="177" t="s">
        <v>316</v>
      </c>
      <c r="C8" s="179" t="s">
        <v>315</v>
      </c>
      <c r="D8" s="179" t="s">
        <v>315</v>
      </c>
      <c r="E8" s="180">
        <v>6</v>
      </c>
      <c r="F8" s="180">
        <v>0</v>
      </c>
      <c r="G8" s="57">
        <f aca="true" t="shared" si="1" ref="G8:G20">IF(E8=0,F8,IF(F8=0,E8,AVERAGE(E8,F8)))</f>
        <v>6</v>
      </c>
      <c r="H8" s="5">
        <f t="shared" si="0"/>
        <v>6</v>
      </c>
    </row>
    <row r="9" spans="1:8" ht="15">
      <c r="A9" s="175">
        <v>3</v>
      </c>
      <c r="B9" s="177" t="s">
        <v>317</v>
      </c>
      <c r="C9" s="179" t="s">
        <v>315</v>
      </c>
      <c r="D9" s="179" t="s">
        <v>315</v>
      </c>
      <c r="E9" s="180">
        <v>6</v>
      </c>
      <c r="F9" s="180">
        <v>0</v>
      </c>
      <c r="G9" s="57">
        <f t="shared" si="1"/>
        <v>6</v>
      </c>
      <c r="H9" s="5">
        <f t="shared" si="0"/>
        <v>6</v>
      </c>
    </row>
    <row r="10" spans="1:8" ht="15">
      <c r="A10" s="175">
        <v>4</v>
      </c>
      <c r="B10" s="177" t="s">
        <v>362</v>
      </c>
      <c r="C10" s="179" t="s">
        <v>315</v>
      </c>
      <c r="D10" s="179" t="s">
        <v>315</v>
      </c>
      <c r="E10" s="180">
        <v>19.2</v>
      </c>
      <c r="F10" s="180">
        <v>0</v>
      </c>
      <c r="G10" s="57">
        <f t="shared" si="1"/>
        <v>19.2</v>
      </c>
      <c r="H10" s="5">
        <f t="shared" si="0"/>
        <v>19.2</v>
      </c>
    </row>
    <row r="11" spans="1:8" ht="15">
      <c r="A11" s="175">
        <v>4.1</v>
      </c>
      <c r="B11" s="177" t="s">
        <v>392</v>
      </c>
      <c r="C11" s="179" t="s">
        <v>315</v>
      </c>
      <c r="D11" s="179" t="s">
        <v>315</v>
      </c>
      <c r="E11" s="180">
        <v>28.8</v>
      </c>
      <c r="F11" s="180">
        <v>0</v>
      </c>
      <c r="G11" s="57">
        <f>IF(E11=0,F11,IF(F11=0,E11,AVERAGE(E11,F11)))</f>
        <v>28.8</v>
      </c>
      <c r="H11" s="5">
        <f t="shared" si="0"/>
        <v>28.8</v>
      </c>
    </row>
    <row r="12" spans="1:8" ht="15">
      <c r="A12" s="175">
        <v>5</v>
      </c>
      <c r="B12" s="177" t="s">
        <v>318</v>
      </c>
      <c r="C12" s="179" t="s">
        <v>319</v>
      </c>
      <c r="D12" s="179" t="s">
        <v>319</v>
      </c>
      <c r="E12" s="180">
        <v>16.09</v>
      </c>
      <c r="F12" s="180">
        <v>0</v>
      </c>
      <c r="G12" s="57">
        <f t="shared" si="1"/>
        <v>16.09</v>
      </c>
      <c r="H12" s="5">
        <f t="shared" si="0"/>
        <v>16.09</v>
      </c>
    </row>
    <row r="13" spans="1:8" ht="15">
      <c r="A13" s="175">
        <v>6</v>
      </c>
      <c r="B13" s="177" t="s">
        <v>320</v>
      </c>
      <c r="C13" s="179" t="s">
        <v>319</v>
      </c>
      <c r="D13" s="179" t="s">
        <v>319</v>
      </c>
      <c r="E13" s="180">
        <v>1.25</v>
      </c>
      <c r="F13" s="180">
        <v>0</v>
      </c>
      <c r="G13" s="57">
        <f t="shared" si="1"/>
        <v>1.25</v>
      </c>
      <c r="H13" s="5">
        <f>ROUND(IF(C13=D13,G13,0),3)</f>
        <v>1.25</v>
      </c>
    </row>
    <row r="14" spans="1:10" ht="15">
      <c r="A14" s="175">
        <v>6.1</v>
      </c>
      <c r="B14" s="177" t="s">
        <v>563</v>
      </c>
      <c r="C14" s="179" t="s">
        <v>319</v>
      </c>
      <c r="D14" s="179" t="s">
        <v>319</v>
      </c>
      <c r="E14" s="180">
        <v>2.05</v>
      </c>
      <c r="F14" s="180">
        <v>0</v>
      </c>
      <c r="G14" s="57">
        <f>IF(E14=0,F14,IF(F14=0,E14,AVERAGE(E14,F14)))</f>
        <v>2.05</v>
      </c>
      <c r="H14" s="5">
        <f>ROUND(IF(C14=D14,G14,0),3)</f>
        <v>2.05</v>
      </c>
      <c r="I14" s="106"/>
      <c r="J14" s="106"/>
    </row>
    <row r="15" spans="1:10" ht="15">
      <c r="A15" s="175">
        <v>7</v>
      </c>
      <c r="B15" s="177" t="s">
        <v>321</v>
      </c>
      <c r="C15" s="179" t="s">
        <v>360</v>
      </c>
      <c r="D15" s="179" t="s">
        <v>360</v>
      </c>
      <c r="E15" s="180">
        <v>1.4</v>
      </c>
      <c r="F15" s="180">
        <v>0</v>
      </c>
      <c r="G15" s="57">
        <f t="shared" si="1"/>
        <v>1.4</v>
      </c>
      <c r="H15" s="5">
        <f aca="true" t="shared" si="2" ref="H15:H20">ROUND(IF(C15=D15,G15,0),2)</f>
        <v>1.4</v>
      </c>
      <c r="I15" s="106"/>
      <c r="J15" s="244"/>
    </row>
    <row r="16" spans="1:8" ht="15">
      <c r="A16" s="175">
        <v>7.1</v>
      </c>
      <c r="B16" s="177" t="s">
        <v>393</v>
      </c>
      <c r="C16" s="179" t="s">
        <v>360</v>
      </c>
      <c r="D16" s="179" t="s">
        <v>360</v>
      </c>
      <c r="E16" s="180">
        <v>1.68</v>
      </c>
      <c r="F16" s="180">
        <v>0</v>
      </c>
      <c r="G16" s="57">
        <f>IF(E16=0,F16,IF(F16=0,E16,AVERAGE(E16,F16)))</f>
        <v>1.68</v>
      </c>
      <c r="H16" s="5">
        <f t="shared" si="2"/>
        <v>1.68</v>
      </c>
    </row>
    <row r="17" spans="1:11" ht="15">
      <c r="A17" s="175">
        <v>7.2</v>
      </c>
      <c r="B17" s="177" t="s">
        <v>394</v>
      </c>
      <c r="C17" s="179" t="s">
        <v>360</v>
      </c>
      <c r="D17" s="179" t="s">
        <v>360</v>
      </c>
      <c r="E17" s="180">
        <v>2.25</v>
      </c>
      <c r="F17" s="180">
        <v>0</v>
      </c>
      <c r="G17" s="57">
        <f>IF(E17=0,F17,IF(F17=0,E17,AVERAGE(E17,F17)))</f>
        <v>2.25</v>
      </c>
      <c r="H17" s="5">
        <f t="shared" si="2"/>
        <v>2.25</v>
      </c>
      <c r="I17" s="106"/>
      <c r="K17" s="106"/>
    </row>
    <row r="18" spans="1:11" ht="15">
      <c r="A18" s="175">
        <v>7.3</v>
      </c>
      <c r="B18" s="177" t="s">
        <v>404</v>
      </c>
      <c r="C18" s="179" t="s">
        <v>360</v>
      </c>
      <c r="D18" s="179" t="s">
        <v>360</v>
      </c>
      <c r="E18" s="180">
        <v>2.45</v>
      </c>
      <c r="F18" s="180">
        <v>0</v>
      </c>
      <c r="G18" s="57">
        <f>IF(E18=0,F18,IF(F18=0,E18,AVERAGE(E18,F18)))</f>
        <v>2.45</v>
      </c>
      <c r="H18" s="5">
        <f t="shared" si="2"/>
        <v>2.45</v>
      </c>
      <c r="K18" s="106"/>
    </row>
    <row r="19" spans="1:8" ht="15">
      <c r="A19" s="175">
        <v>8</v>
      </c>
      <c r="B19" s="177" t="s">
        <v>322</v>
      </c>
      <c r="C19" s="179" t="s">
        <v>360</v>
      </c>
      <c r="D19" s="179" t="s">
        <v>360</v>
      </c>
      <c r="E19" s="180">
        <v>0.65</v>
      </c>
      <c r="F19" s="180">
        <v>0</v>
      </c>
      <c r="G19" s="57">
        <f t="shared" si="1"/>
        <v>0.65</v>
      </c>
      <c r="H19" s="5">
        <f t="shared" si="2"/>
        <v>0.65</v>
      </c>
    </row>
    <row r="20" spans="1:8" ht="15">
      <c r="A20" s="175">
        <v>9</v>
      </c>
      <c r="B20" s="177" t="s">
        <v>353</v>
      </c>
      <c r="C20" s="179" t="s">
        <v>360</v>
      </c>
      <c r="D20" s="179" t="s">
        <v>360</v>
      </c>
      <c r="E20" s="180">
        <v>0.27</v>
      </c>
      <c r="F20" s="180">
        <v>0</v>
      </c>
      <c r="G20" s="57">
        <f t="shared" si="1"/>
        <v>0.27</v>
      </c>
      <c r="H20" s="5">
        <f t="shared" si="2"/>
        <v>0.27</v>
      </c>
    </row>
    <row r="21" spans="1:8" ht="15">
      <c r="A21" s="137"/>
      <c r="B21" s="55"/>
      <c r="C21" s="56"/>
      <c r="D21" s="56"/>
      <c r="E21" s="180"/>
      <c r="F21" s="180"/>
      <c r="G21" s="57"/>
      <c r="H21" s="5"/>
    </row>
    <row r="22" spans="1:8" ht="15">
      <c r="A22" s="139" t="s">
        <v>361</v>
      </c>
      <c r="B22" s="4"/>
      <c r="C22" s="8"/>
      <c r="D22" s="8"/>
      <c r="E22" s="180"/>
      <c r="F22" s="180"/>
      <c r="G22" s="57"/>
      <c r="H22" s="5"/>
    </row>
    <row r="23" spans="1:8" ht="15">
      <c r="A23" s="175">
        <v>10</v>
      </c>
      <c r="B23" s="177" t="s">
        <v>323</v>
      </c>
      <c r="C23" s="179" t="s">
        <v>324</v>
      </c>
      <c r="D23" s="179" t="s">
        <v>324</v>
      </c>
      <c r="E23" s="180">
        <v>0</v>
      </c>
      <c r="F23" s="180">
        <v>0</v>
      </c>
      <c r="G23" s="57">
        <f aca="true" t="shared" si="3" ref="G23:G43">IF(E23=0,F23,IF(F23=0,E23,AVERAGE(E23,F23)))</f>
        <v>0</v>
      </c>
      <c r="H23" s="5">
        <f>ROUND(IF(C23=D23,G23,0),4)</f>
        <v>0</v>
      </c>
    </row>
    <row r="24" spans="1:8" ht="15">
      <c r="A24" s="175">
        <v>11</v>
      </c>
      <c r="B24" s="177" t="s">
        <v>325</v>
      </c>
      <c r="C24" s="179" t="s">
        <v>324</v>
      </c>
      <c r="D24" s="179" t="s">
        <v>324</v>
      </c>
      <c r="E24" s="180">
        <v>0.03</v>
      </c>
      <c r="F24" s="180">
        <v>0.03</v>
      </c>
      <c r="G24" s="57">
        <f t="shared" si="3"/>
        <v>0.03</v>
      </c>
      <c r="H24" s="5">
        <f>ROUND(IF(C24=D24,G24,0),4)</f>
        <v>0.03</v>
      </c>
    </row>
    <row r="25" spans="1:8" ht="15">
      <c r="A25" s="175">
        <v>12</v>
      </c>
      <c r="B25" s="177" t="s">
        <v>326</v>
      </c>
      <c r="C25" s="179" t="s">
        <v>319</v>
      </c>
      <c r="D25" s="179" t="s">
        <v>319</v>
      </c>
      <c r="E25" s="180">
        <v>0</v>
      </c>
      <c r="F25" s="180">
        <v>0</v>
      </c>
      <c r="G25" s="57">
        <f t="shared" si="3"/>
        <v>0</v>
      </c>
      <c r="H25" s="5">
        <f aca="true" t="shared" si="4" ref="H25:H43">ROUND(IF(C25=D25,G25,0),4)</f>
        <v>0</v>
      </c>
    </row>
    <row r="26" spans="1:8" ht="15">
      <c r="A26" s="175">
        <v>13</v>
      </c>
      <c r="B26" s="177" t="s">
        <v>355</v>
      </c>
      <c r="C26" s="179" t="s">
        <v>319</v>
      </c>
      <c r="D26" s="179" t="s">
        <v>319</v>
      </c>
      <c r="E26" s="180">
        <v>0</v>
      </c>
      <c r="F26" s="180">
        <v>16</v>
      </c>
      <c r="G26" s="57">
        <f t="shared" si="3"/>
        <v>16</v>
      </c>
      <c r="H26" s="5">
        <f t="shared" si="4"/>
        <v>16</v>
      </c>
    </row>
    <row r="27" spans="1:8" ht="15">
      <c r="A27" s="175">
        <v>14</v>
      </c>
      <c r="B27" s="177" t="s">
        <v>354</v>
      </c>
      <c r="C27" s="179" t="s">
        <v>319</v>
      </c>
      <c r="D27" s="179" t="s">
        <v>319</v>
      </c>
      <c r="E27" s="180">
        <v>0</v>
      </c>
      <c r="F27" s="180">
        <v>16</v>
      </c>
      <c r="G27" s="57">
        <f>IF(E27=0,F27,IF(F27=0,E27,AVERAGE(E27,F27)))</f>
        <v>16</v>
      </c>
      <c r="H27" s="5">
        <f t="shared" si="4"/>
        <v>16</v>
      </c>
    </row>
    <row r="28" spans="1:8" ht="15">
      <c r="A28" s="175">
        <v>15</v>
      </c>
      <c r="B28" s="177" t="s">
        <v>327</v>
      </c>
      <c r="C28" s="179" t="s">
        <v>319</v>
      </c>
      <c r="D28" s="179" t="s">
        <v>319</v>
      </c>
      <c r="E28" s="180">
        <v>0</v>
      </c>
      <c r="F28" s="180">
        <v>16</v>
      </c>
      <c r="G28" s="57">
        <f t="shared" si="3"/>
        <v>16</v>
      </c>
      <c r="H28" s="5">
        <f t="shared" si="4"/>
        <v>16</v>
      </c>
    </row>
    <row r="29" spans="1:8" ht="15">
      <c r="A29" s="175">
        <v>16</v>
      </c>
      <c r="B29" s="177" t="s">
        <v>328</v>
      </c>
      <c r="C29" s="179" t="s">
        <v>360</v>
      </c>
      <c r="D29" s="179" t="s">
        <v>360</v>
      </c>
      <c r="E29" s="180">
        <v>6.5</v>
      </c>
      <c r="F29" s="180">
        <v>7</v>
      </c>
      <c r="G29" s="57">
        <f t="shared" si="3"/>
        <v>6.75</v>
      </c>
      <c r="H29" s="5">
        <f t="shared" si="4"/>
        <v>6.75</v>
      </c>
    </row>
    <row r="30" spans="1:8" ht="15">
      <c r="A30" s="175">
        <v>17</v>
      </c>
      <c r="B30" s="177" t="s">
        <v>329</v>
      </c>
      <c r="C30" s="179" t="s">
        <v>360</v>
      </c>
      <c r="D30" s="179" t="s">
        <v>360</v>
      </c>
      <c r="E30" s="180">
        <v>25</v>
      </c>
      <c r="F30" s="180">
        <v>50</v>
      </c>
      <c r="G30" s="57">
        <f t="shared" si="3"/>
        <v>37.5</v>
      </c>
      <c r="H30" s="5">
        <f t="shared" si="4"/>
        <v>37.5</v>
      </c>
    </row>
    <row r="31" spans="1:8" ht="15">
      <c r="A31" s="175">
        <v>18</v>
      </c>
      <c r="B31" s="177" t="s">
        <v>330</v>
      </c>
      <c r="C31" s="179" t="s">
        <v>360</v>
      </c>
      <c r="D31" s="179" t="s">
        <v>360</v>
      </c>
      <c r="E31" s="180">
        <v>30</v>
      </c>
      <c r="F31" s="180">
        <v>34</v>
      </c>
      <c r="G31" s="57">
        <f t="shared" si="3"/>
        <v>32</v>
      </c>
      <c r="H31" s="5">
        <f t="shared" si="4"/>
        <v>32</v>
      </c>
    </row>
    <row r="32" spans="1:8" ht="15">
      <c r="A32" s="175">
        <v>19</v>
      </c>
      <c r="B32" s="177" t="s">
        <v>331</v>
      </c>
      <c r="C32" s="179" t="s">
        <v>360</v>
      </c>
      <c r="D32" s="179" t="s">
        <v>360</v>
      </c>
      <c r="E32" s="180">
        <v>25</v>
      </c>
      <c r="F32" s="180">
        <v>35</v>
      </c>
      <c r="G32" s="57">
        <f t="shared" si="3"/>
        <v>30</v>
      </c>
      <c r="H32" s="5">
        <f t="shared" si="4"/>
        <v>30</v>
      </c>
    </row>
    <row r="33" spans="1:8" ht="15">
      <c r="A33" s="175">
        <v>20</v>
      </c>
      <c r="B33" s="177" t="s">
        <v>332</v>
      </c>
      <c r="C33" s="179" t="s">
        <v>360</v>
      </c>
      <c r="D33" s="179" t="s">
        <v>360</v>
      </c>
      <c r="E33" s="180">
        <v>4</v>
      </c>
      <c r="F33" s="180">
        <v>6</v>
      </c>
      <c r="G33" s="57">
        <f t="shared" si="3"/>
        <v>5</v>
      </c>
      <c r="H33" s="5">
        <f t="shared" si="4"/>
        <v>5</v>
      </c>
    </row>
    <row r="34" spans="1:8" ht="15">
      <c r="A34" s="175">
        <v>21</v>
      </c>
      <c r="B34" s="177" t="s">
        <v>333</v>
      </c>
      <c r="C34" s="179" t="s">
        <v>360</v>
      </c>
      <c r="D34" s="179" t="s">
        <v>360</v>
      </c>
      <c r="E34" s="180">
        <v>0.8</v>
      </c>
      <c r="F34" s="180">
        <v>2</v>
      </c>
      <c r="G34" s="57">
        <f t="shared" si="3"/>
        <v>1.4</v>
      </c>
      <c r="H34" s="5">
        <f t="shared" si="4"/>
        <v>1.4</v>
      </c>
    </row>
    <row r="35" spans="1:8" ht="15">
      <c r="A35" s="175">
        <v>22</v>
      </c>
      <c r="B35" s="177" t="s">
        <v>334</v>
      </c>
      <c r="C35" s="179" t="s">
        <v>360</v>
      </c>
      <c r="D35" s="179" t="s">
        <v>360</v>
      </c>
      <c r="E35" s="180">
        <v>2</v>
      </c>
      <c r="F35" s="180">
        <v>3</v>
      </c>
      <c r="G35" s="57">
        <f t="shared" si="3"/>
        <v>2.5</v>
      </c>
      <c r="H35" s="5">
        <f t="shared" si="4"/>
        <v>2.5</v>
      </c>
    </row>
    <row r="36" spans="1:8" ht="15">
      <c r="A36" s="175">
        <v>23</v>
      </c>
      <c r="B36" s="177" t="s">
        <v>335</v>
      </c>
      <c r="C36" s="179" t="s">
        <v>360</v>
      </c>
      <c r="D36" s="179" t="s">
        <v>360</v>
      </c>
      <c r="E36" s="180">
        <v>2</v>
      </c>
      <c r="F36" s="180">
        <v>3</v>
      </c>
      <c r="G36" s="57">
        <f t="shared" si="3"/>
        <v>2.5</v>
      </c>
      <c r="H36" s="5">
        <f t="shared" si="4"/>
        <v>2.5</v>
      </c>
    </row>
    <row r="37" spans="1:8" ht="15">
      <c r="A37" s="175">
        <v>24</v>
      </c>
      <c r="B37" s="177" t="s">
        <v>336</v>
      </c>
      <c r="C37" s="179" t="s">
        <v>360</v>
      </c>
      <c r="D37" s="179" t="s">
        <v>360</v>
      </c>
      <c r="E37" s="180">
        <v>2</v>
      </c>
      <c r="F37" s="180">
        <v>3</v>
      </c>
      <c r="G37" s="57">
        <f t="shared" si="3"/>
        <v>2.5</v>
      </c>
      <c r="H37" s="5">
        <f t="shared" si="4"/>
        <v>2.5</v>
      </c>
    </row>
    <row r="38" spans="1:8" ht="15">
      <c r="A38" s="175">
        <v>25</v>
      </c>
      <c r="B38" s="177" t="s">
        <v>337</v>
      </c>
      <c r="C38" s="179" t="s">
        <v>360</v>
      </c>
      <c r="D38" s="179" t="s">
        <v>360</v>
      </c>
      <c r="E38" s="180">
        <v>42</v>
      </c>
      <c r="F38" s="180">
        <v>49</v>
      </c>
      <c r="G38" s="57">
        <f t="shared" si="3"/>
        <v>45.5</v>
      </c>
      <c r="H38" s="5">
        <f t="shared" si="4"/>
        <v>45.5</v>
      </c>
    </row>
    <row r="39" spans="1:8" ht="15">
      <c r="A39" s="175">
        <v>26</v>
      </c>
      <c r="B39" s="177" t="s">
        <v>338</v>
      </c>
      <c r="C39" s="179" t="s">
        <v>360</v>
      </c>
      <c r="D39" s="179" t="s">
        <v>360</v>
      </c>
      <c r="E39" s="180">
        <v>26</v>
      </c>
      <c r="F39" s="180">
        <v>30</v>
      </c>
      <c r="G39" s="57">
        <f t="shared" si="3"/>
        <v>28</v>
      </c>
      <c r="H39" s="5">
        <f t="shared" si="4"/>
        <v>28</v>
      </c>
    </row>
    <row r="40" spans="1:8" ht="15">
      <c r="A40" s="175">
        <v>27</v>
      </c>
      <c r="B40" s="177" t="s">
        <v>339</v>
      </c>
      <c r="C40" s="179" t="s">
        <v>324</v>
      </c>
      <c r="D40" s="179" t="s">
        <v>324</v>
      </c>
      <c r="E40" s="180">
        <v>0</v>
      </c>
      <c r="F40" s="180">
        <v>0.03</v>
      </c>
      <c r="G40" s="57">
        <f t="shared" si="3"/>
        <v>0.03</v>
      </c>
      <c r="H40" s="5">
        <f t="shared" si="4"/>
        <v>0.03</v>
      </c>
    </row>
    <row r="41" spans="1:8" ht="15">
      <c r="A41" s="175">
        <v>28</v>
      </c>
      <c r="B41" s="177" t="s">
        <v>340</v>
      </c>
      <c r="C41" s="179" t="s">
        <v>319</v>
      </c>
      <c r="D41" s="179" t="s">
        <v>319</v>
      </c>
      <c r="E41" s="180">
        <v>0</v>
      </c>
      <c r="F41" s="180">
        <v>74.38</v>
      </c>
      <c r="G41" s="57">
        <f t="shared" si="3"/>
        <v>74.38</v>
      </c>
      <c r="H41" s="5">
        <f t="shared" si="4"/>
        <v>74.38</v>
      </c>
    </row>
    <row r="42" spans="1:8" ht="15">
      <c r="A42" s="175">
        <v>29</v>
      </c>
      <c r="B42" s="177" t="s">
        <v>341</v>
      </c>
      <c r="C42" s="179" t="s">
        <v>319</v>
      </c>
      <c r="D42" s="179" t="s">
        <v>319</v>
      </c>
      <c r="E42" s="180">
        <v>0</v>
      </c>
      <c r="F42" s="180">
        <v>78</v>
      </c>
      <c r="G42" s="57">
        <f t="shared" si="3"/>
        <v>78</v>
      </c>
      <c r="H42" s="5">
        <f t="shared" si="4"/>
        <v>78</v>
      </c>
    </row>
    <row r="43" spans="1:8" ht="15">
      <c r="A43" s="175">
        <v>30</v>
      </c>
      <c r="B43" s="177" t="s">
        <v>342</v>
      </c>
      <c r="C43" s="179" t="s">
        <v>360</v>
      </c>
      <c r="D43" s="179" t="s">
        <v>360</v>
      </c>
      <c r="E43" s="180">
        <v>0</v>
      </c>
      <c r="F43" s="180">
        <v>0</v>
      </c>
      <c r="G43" s="57">
        <f t="shared" si="3"/>
        <v>0</v>
      </c>
      <c r="H43" s="5">
        <f t="shared" si="4"/>
        <v>0</v>
      </c>
    </row>
    <row r="44" spans="1:8" ht="15">
      <c r="A44" s="137"/>
      <c r="B44" s="177"/>
      <c r="C44" s="179"/>
      <c r="D44" s="179"/>
      <c r="E44" s="180"/>
      <c r="F44" s="180"/>
      <c r="G44" s="57"/>
      <c r="H44" s="5"/>
    </row>
    <row r="45" spans="1:8" ht="15">
      <c r="A45" s="139" t="s">
        <v>343</v>
      </c>
      <c r="B45" s="170"/>
      <c r="C45" s="182"/>
      <c r="D45" s="182"/>
      <c r="E45" s="180"/>
      <c r="F45" s="180"/>
      <c r="G45" s="57"/>
      <c r="H45" s="5"/>
    </row>
    <row r="46" spans="1:8" ht="15">
      <c r="A46" s="175">
        <v>31</v>
      </c>
      <c r="B46" s="177" t="s">
        <v>344</v>
      </c>
      <c r="C46" s="179" t="s">
        <v>345</v>
      </c>
      <c r="D46" s="179" t="s">
        <v>359</v>
      </c>
      <c r="E46" s="180">
        <v>150</v>
      </c>
      <c r="F46" s="180">
        <v>0</v>
      </c>
      <c r="G46" s="57">
        <f aca="true" t="shared" si="5" ref="G46:G52">IF(E46=0,F46,IF(F46=0,E46,AVERAGE(E46,F46)))</f>
        <v>150</v>
      </c>
      <c r="H46" s="5">
        <f aca="true" t="shared" si="6" ref="H46:H59">ROUND(IF(C46="TON",IF(D46="CWT",G46/20,IF(D46="LBS",G46/2000,IF(D46="GAL",(G46/2000)*11.5,G46))),G46),2)</f>
        <v>7.5</v>
      </c>
    </row>
    <row r="47" spans="1:8" ht="15">
      <c r="A47" s="175">
        <v>31.1</v>
      </c>
      <c r="B47" s="177" t="s">
        <v>530</v>
      </c>
      <c r="C47" s="179" t="s">
        <v>345</v>
      </c>
      <c r="D47" s="179" t="s">
        <v>359</v>
      </c>
      <c r="E47" s="180">
        <v>194</v>
      </c>
      <c r="F47" s="180">
        <v>118</v>
      </c>
      <c r="G47" s="57">
        <f t="shared" si="5"/>
        <v>156</v>
      </c>
      <c r="H47" s="5">
        <f t="shared" si="6"/>
        <v>7.8</v>
      </c>
    </row>
    <row r="48" spans="1:8" ht="15">
      <c r="A48" s="175">
        <v>32</v>
      </c>
      <c r="B48" s="177" t="s">
        <v>346</v>
      </c>
      <c r="C48" s="179" t="s">
        <v>345</v>
      </c>
      <c r="D48" s="179" t="s">
        <v>359</v>
      </c>
      <c r="E48" s="253">
        <v>175</v>
      </c>
      <c r="F48" s="180">
        <v>0</v>
      </c>
      <c r="G48" s="57">
        <f t="shared" si="5"/>
        <v>175</v>
      </c>
      <c r="H48" s="5">
        <f t="shared" si="6"/>
        <v>8.75</v>
      </c>
    </row>
    <row r="49" spans="1:8" ht="15">
      <c r="A49" s="175">
        <v>32.1</v>
      </c>
      <c r="B49" s="177" t="s">
        <v>533</v>
      </c>
      <c r="C49" s="179" t="s">
        <v>345</v>
      </c>
      <c r="D49" s="179" t="s">
        <v>359</v>
      </c>
      <c r="E49" s="253">
        <v>175</v>
      </c>
      <c r="F49" s="180">
        <v>0</v>
      </c>
      <c r="G49" s="57">
        <f t="shared" si="5"/>
        <v>175</v>
      </c>
      <c r="H49" s="5">
        <f t="shared" si="6"/>
        <v>8.75</v>
      </c>
    </row>
    <row r="50" spans="1:8" ht="15">
      <c r="A50" s="175">
        <v>32.2</v>
      </c>
      <c r="B50" s="177" t="s">
        <v>534</v>
      </c>
      <c r="C50" s="179" t="s">
        <v>345</v>
      </c>
      <c r="D50" s="179" t="s">
        <v>360</v>
      </c>
      <c r="E50" s="180">
        <v>210</v>
      </c>
      <c r="F50" s="180">
        <v>0</v>
      </c>
      <c r="G50" s="57">
        <f t="shared" si="5"/>
        <v>210</v>
      </c>
      <c r="H50" s="5">
        <f t="shared" si="6"/>
        <v>0.11</v>
      </c>
    </row>
    <row r="51" spans="1:8" ht="15">
      <c r="A51" s="175">
        <v>32.3</v>
      </c>
      <c r="B51" s="183" t="s">
        <v>535</v>
      </c>
      <c r="C51" s="179" t="s">
        <v>345</v>
      </c>
      <c r="D51" s="179" t="s">
        <v>11</v>
      </c>
      <c r="E51" s="180">
        <v>118</v>
      </c>
      <c r="F51" s="180">
        <v>0</v>
      </c>
      <c r="G51" s="57">
        <f t="shared" si="5"/>
        <v>118</v>
      </c>
      <c r="H51" s="5">
        <f t="shared" si="6"/>
        <v>0.68</v>
      </c>
    </row>
    <row r="52" spans="1:8" ht="15">
      <c r="A52" s="175">
        <v>33</v>
      </c>
      <c r="B52" s="177" t="s">
        <v>347</v>
      </c>
      <c r="C52" s="179" t="s">
        <v>345</v>
      </c>
      <c r="D52" s="179" t="s">
        <v>359</v>
      </c>
      <c r="E52" s="180">
        <v>165</v>
      </c>
      <c r="F52" s="180">
        <v>159</v>
      </c>
      <c r="G52" s="57">
        <f t="shared" si="5"/>
        <v>162</v>
      </c>
      <c r="H52" s="5">
        <f t="shared" si="6"/>
        <v>8.1</v>
      </c>
    </row>
    <row r="53" spans="1:8" ht="15">
      <c r="A53" s="175">
        <v>33.1</v>
      </c>
      <c r="B53" s="183" t="s">
        <v>406</v>
      </c>
      <c r="C53" s="182" t="s">
        <v>345</v>
      </c>
      <c r="D53" s="182" t="s">
        <v>359</v>
      </c>
      <c r="E53" s="180">
        <v>300</v>
      </c>
      <c r="F53" s="180">
        <v>0</v>
      </c>
      <c r="G53" s="57">
        <f aca="true" t="shared" si="7" ref="G53:G58">IF(E53=0,F53,IF(F53=0,E53,AVERAGE(E53,F53)))</f>
        <v>300</v>
      </c>
      <c r="H53" s="5">
        <f t="shared" si="6"/>
        <v>15</v>
      </c>
    </row>
    <row r="54" spans="1:8" ht="15">
      <c r="A54" s="175">
        <v>33.2</v>
      </c>
      <c r="B54" s="183" t="s">
        <v>506</v>
      </c>
      <c r="C54" s="182" t="s">
        <v>345</v>
      </c>
      <c r="D54" s="182" t="s">
        <v>359</v>
      </c>
      <c r="E54" s="180">
        <v>140</v>
      </c>
      <c r="F54" s="180">
        <v>0</v>
      </c>
      <c r="G54" s="57">
        <f t="shared" si="7"/>
        <v>140</v>
      </c>
      <c r="H54" s="5">
        <f t="shared" si="6"/>
        <v>7</v>
      </c>
    </row>
    <row r="55" spans="1:8" ht="15">
      <c r="A55" s="175">
        <v>33.3</v>
      </c>
      <c r="B55" s="183" t="s">
        <v>507</v>
      </c>
      <c r="C55" s="182" t="s">
        <v>345</v>
      </c>
      <c r="D55" s="182" t="s">
        <v>359</v>
      </c>
      <c r="E55" s="180">
        <v>140</v>
      </c>
      <c r="F55" s="180">
        <v>0</v>
      </c>
      <c r="G55" s="57">
        <f t="shared" si="7"/>
        <v>140</v>
      </c>
      <c r="H55" s="5">
        <f t="shared" si="6"/>
        <v>7</v>
      </c>
    </row>
    <row r="56" spans="1:8" ht="15">
      <c r="A56" s="175">
        <v>33.4</v>
      </c>
      <c r="B56" s="183" t="s">
        <v>508</v>
      </c>
      <c r="C56" s="182" t="s">
        <v>345</v>
      </c>
      <c r="D56" s="182" t="s">
        <v>359</v>
      </c>
      <c r="E56" s="180">
        <v>160</v>
      </c>
      <c r="F56" s="180">
        <v>0</v>
      </c>
      <c r="G56" s="57">
        <f t="shared" si="7"/>
        <v>160</v>
      </c>
      <c r="H56" s="5">
        <f t="shared" si="6"/>
        <v>8</v>
      </c>
    </row>
    <row r="57" spans="1:8" ht="15">
      <c r="A57" s="175">
        <v>33.5</v>
      </c>
      <c r="B57" s="183" t="s">
        <v>509</v>
      </c>
      <c r="C57" s="182" t="s">
        <v>345</v>
      </c>
      <c r="D57" s="182" t="s">
        <v>359</v>
      </c>
      <c r="E57" s="180">
        <v>155</v>
      </c>
      <c r="F57" s="180">
        <v>0</v>
      </c>
      <c r="G57" s="57">
        <f t="shared" si="7"/>
        <v>155</v>
      </c>
      <c r="H57" s="5">
        <f t="shared" si="6"/>
        <v>7.75</v>
      </c>
    </row>
    <row r="58" spans="1:8" ht="15">
      <c r="A58" s="175">
        <v>33.6</v>
      </c>
      <c r="B58" s="183" t="s">
        <v>510</v>
      </c>
      <c r="C58" s="182" t="s">
        <v>345</v>
      </c>
      <c r="D58" s="182" t="s">
        <v>359</v>
      </c>
      <c r="E58" s="253">
        <v>175</v>
      </c>
      <c r="F58" s="180">
        <v>0</v>
      </c>
      <c r="G58" s="57">
        <f t="shared" si="7"/>
        <v>175</v>
      </c>
      <c r="H58" s="5">
        <f t="shared" si="6"/>
        <v>8.75</v>
      </c>
    </row>
    <row r="59" spans="1:8" ht="15" thickBot="1">
      <c r="A59" s="175">
        <v>33.7</v>
      </c>
      <c r="B59" s="183" t="s">
        <v>525</v>
      </c>
      <c r="C59" s="182" t="s">
        <v>345</v>
      </c>
      <c r="D59" s="182" t="s">
        <v>359</v>
      </c>
      <c r="E59" s="225">
        <v>150</v>
      </c>
      <c r="F59" s="225">
        <v>0</v>
      </c>
      <c r="G59" s="207">
        <f aca="true" t="shared" si="8" ref="G59:G78">IF(E59=0,F59,IF(F59=0,E59,AVERAGE(E59,F59)))</f>
        <v>150</v>
      </c>
      <c r="H59" s="209">
        <f t="shared" si="6"/>
        <v>7.5</v>
      </c>
    </row>
    <row r="60" spans="1:8" ht="15" thickTop="1">
      <c r="A60" s="210">
        <v>34</v>
      </c>
      <c r="B60" s="211" t="s">
        <v>490</v>
      </c>
      <c r="C60" s="212" t="s">
        <v>345</v>
      </c>
      <c r="D60" s="212" t="s">
        <v>360</v>
      </c>
      <c r="E60" s="253">
        <v>135</v>
      </c>
      <c r="F60" s="180">
        <v>0</v>
      </c>
      <c r="G60" s="207">
        <f t="shared" si="8"/>
        <v>135</v>
      </c>
      <c r="H60" s="209">
        <f>ROUND(IF(C60="TON",IF(D60="CWT",G60/(0.3*20),IF(D60="LBS",G60/(0.3*2000),IF(D60="GAL",(G60/(0.3*2000))*11.5,G60))),G60),2)</f>
        <v>0.23</v>
      </c>
    </row>
    <row r="61" spans="1:8" ht="15">
      <c r="A61" s="208">
        <v>34.1</v>
      </c>
      <c r="B61" s="205" t="s">
        <v>491</v>
      </c>
      <c r="C61" s="206" t="s">
        <v>345</v>
      </c>
      <c r="D61" s="206" t="s">
        <v>360</v>
      </c>
      <c r="E61" s="180">
        <v>175</v>
      </c>
      <c r="F61" s="180">
        <v>0</v>
      </c>
      <c r="G61" s="207">
        <f t="shared" si="8"/>
        <v>175</v>
      </c>
      <c r="H61" s="209">
        <f>ROUND(IF(C61="TON",IF(D61="CWT",G61/(0.3*20),IF(D61="LBS",G61/(0.3*2000),IF(D61="GAL",(G61/(0.3*2000))*11.5,G61))),G61),2)</f>
        <v>0.29</v>
      </c>
    </row>
    <row r="62" spans="1:8" ht="15">
      <c r="A62" s="208">
        <v>34.2</v>
      </c>
      <c r="B62" s="205" t="s">
        <v>545</v>
      </c>
      <c r="C62" s="206" t="s">
        <v>359</v>
      </c>
      <c r="D62" s="206" t="s">
        <v>359</v>
      </c>
      <c r="E62" s="253">
        <v>12.25</v>
      </c>
      <c r="F62" s="180">
        <v>0</v>
      </c>
      <c r="G62" s="207">
        <f t="shared" si="8"/>
        <v>12.25</v>
      </c>
      <c r="H62" s="209">
        <f>ROUND(IF(C62="TON",IF(D62="CWT",G62/(1*20),IF(D62="LBS",G62/(1*2000),IF(D62="GAL",(G62/(1*2000))*11.5,G62))),G62),2)</f>
        <v>12.25</v>
      </c>
    </row>
    <row r="63" spans="1:9" ht="15">
      <c r="A63" s="208">
        <v>35</v>
      </c>
      <c r="B63" s="205" t="s">
        <v>348</v>
      </c>
      <c r="C63" s="206" t="s">
        <v>345</v>
      </c>
      <c r="D63" s="206" t="s">
        <v>360</v>
      </c>
      <c r="E63" s="253">
        <v>230</v>
      </c>
      <c r="F63" s="180">
        <v>0</v>
      </c>
      <c r="G63" s="207">
        <f t="shared" si="8"/>
        <v>230</v>
      </c>
      <c r="H63" s="209">
        <f>ROUND(IF(C63="TON",IF(D63="CWT",G63/(0.335*20),IF(D63="LBS",G63/(0.335*2000),IF(D63="GAL",(G63/(0.335*2000))*11.5,G63))),G63),2)</f>
        <v>0.34</v>
      </c>
      <c r="I63" s="106"/>
    </row>
    <row r="64" spans="1:8" ht="15">
      <c r="A64" s="208">
        <v>35.1</v>
      </c>
      <c r="B64" s="205" t="s">
        <v>511</v>
      </c>
      <c r="C64" s="206" t="s">
        <v>345</v>
      </c>
      <c r="D64" s="206" t="s">
        <v>359</v>
      </c>
      <c r="E64" s="180">
        <v>240</v>
      </c>
      <c r="F64" s="180">
        <v>225</v>
      </c>
      <c r="G64" s="207">
        <f t="shared" si="8"/>
        <v>232.5</v>
      </c>
      <c r="H64" s="209">
        <f>ROUND(IF(C64="TON",IF(D64="CWT",G64/(0.335*20),IF(D64="LBS",G64/(0.335*2000),IF(D64="GAL",(G64/(0.335*2000))*11.5,G64))),G64),2)</f>
        <v>34.7</v>
      </c>
    </row>
    <row r="65" spans="1:8" ht="15">
      <c r="A65" s="208">
        <v>35.2</v>
      </c>
      <c r="B65" s="205" t="s">
        <v>512</v>
      </c>
      <c r="C65" s="206" t="s">
        <v>345</v>
      </c>
      <c r="D65" s="206" t="s">
        <v>359</v>
      </c>
      <c r="E65" s="180">
        <v>140</v>
      </c>
      <c r="F65" s="180">
        <v>0</v>
      </c>
      <c r="G65" s="207">
        <f t="shared" si="8"/>
        <v>140</v>
      </c>
      <c r="H65" s="209">
        <f>ROUND(IF(C65="TON",IF(D65="CWT",G65/(0.3*20),IF(D65="LBS",G65/(0.3*2000),IF(D65="GAL",(G65/(0.3*2000))*11.5,G65))),G65),2)</f>
        <v>23.33</v>
      </c>
    </row>
    <row r="66" spans="1:8" ht="15">
      <c r="A66" s="208">
        <v>35.3</v>
      </c>
      <c r="B66" s="205" t="s">
        <v>529</v>
      </c>
      <c r="C66" s="206" t="s">
        <v>345</v>
      </c>
      <c r="D66" s="206" t="s">
        <v>359</v>
      </c>
      <c r="E66" s="180">
        <v>135</v>
      </c>
      <c r="F66" s="180">
        <v>0</v>
      </c>
      <c r="G66" s="207">
        <f t="shared" si="8"/>
        <v>135</v>
      </c>
      <c r="H66" s="209">
        <f>ROUND(IF(C66="TON",IF(D66="CWT",G66/(0.245*20),IF(D66="LBS",G66/(0.245*2000),IF(D66="GAL",(G66/(0.245*2000))*11.5,G66))),G66),2)</f>
        <v>27.55</v>
      </c>
    </row>
    <row r="67" spans="1:8" ht="15">
      <c r="A67" s="208">
        <v>35.4</v>
      </c>
      <c r="B67" s="205" t="s">
        <v>531</v>
      </c>
      <c r="C67" s="206" t="s">
        <v>345</v>
      </c>
      <c r="D67" s="206" t="s">
        <v>359</v>
      </c>
      <c r="E67" s="180">
        <v>140</v>
      </c>
      <c r="F67" s="180">
        <v>0</v>
      </c>
      <c r="G67" s="207">
        <f t="shared" si="8"/>
        <v>140</v>
      </c>
      <c r="H67" s="209">
        <f>ROUND(IF(C67="TON",IF(D67="CWT",G67/(0.3*20),IF(D67="LBS",G67/(0.3*2000),IF(D67="GAL",(G67/(0.3*2000))*11.5,G67))),G67),2)</f>
        <v>23.33</v>
      </c>
    </row>
    <row r="68" spans="1:8" ht="15">
      <c r="A68" s="208">
        <v>35.5</v>
      </c>
      <c r="B68" s="205" t="s">
        <v>532</v>
      </c>
      <c r="C68" s="206" t="s">
        <v>345</v>
      </c>
      <c r="D68" s="206" t="s">
        <v>359</v>
      </c>
      <c r="E68" s="180">
        <v>240</v>
      </c>
      <c r="F68" s="180">
        <v>225</v>
      </c>
      <c r="G68" s="207">
        <f t="shared" si="8"/>
        <v>232.5</v>
      </c>
      <c r="H68" s="209">
        <f>ROUND(IF(C68="TON",IF(D68="CWT",G68/(0.335*20),IF(D68="LBS",G68/(0.335*2000),IF(D68="GAL",(G68/(0.335*2000))*11.5,G68))),G68),2)</f>
        <v>34.7</v>
      </c>
    </row>
    <row r="69" spans="1:8" ht="15">
      <c r="A69" s="208">
        <v>36</v>
      </c>
      <c r="B69" s="205" t="s">
        <v>547</v>
      </c>
      <c r="C69" s="206" t="s">
        <v>345</v>
      </c>
      <c r="D69" s="206" t="s">
        <v>360</v>
      </c>
      <c r="E69" s="253">
        <v>160</v>
      </c>
      <c r="F69" s="180">
        <v>0</v>
      </c>
      <c r="G69" s="207">
        <f t="shared" si="8"/>
        <v>160</v>
      </c>
      <c r="H69" s="209">
        <f>ROUND(IF(C69="TON",IF(D69="CWT",G69/(0.6*20),IF(D69="LBS",G69/(0.6*2000),IF(D69="GAL",(G69/(0.6*2000))*11.5,G69))),G69),2)</f>
        <v>0.13</v>
      </c>
    </row>
    <row r="70" spans="1:8" ht="15">
      <c r="A70" s="208">
        <v>37</v>
      </c>
      <c r="B70" s="205" t="s">
        <v>349</v>
      </c>
      <c r="C70" s="206" t="s">
        <v>345</v>
      </c>
      <c r="D70" s="206" t="s">
        <v>360</v>
      </c>
      <c r="E70" s="253">
        <v>195</v>
      </c>
      <c r="F70" s="180">
        <v>0</v>
      </c>
      <c r="G70" s="207">
        <f t="shared" si="8"/>
        <v>195</v>
      </c>
      <c r="H70" s="209">
        <f>ROUND(IF(C70="TON",IF(D70="CWT",G70/(0.46*20),IF(D70="LBS",G70/(0.46*2000),IF(D70="GAL",(G70/(0.46*2000))*11.5,G70))),G70),2)</f>
        <v>0.21</v>
      </c>
    </row>
    <row r="71" spans="1:8" ht="15" thickBot="1">
      <c r="A71" s="213">
        <v>37.1</v>
      </c>
      <c r="B71" s="214" t="s">
        <v>546</v>
      </c>
      <c r="C71" s="215" t="s">
        <v>360</v>
      </c>
      <c r="D71" s="215" t="s">
        <v>360</v>
      </c>
      <c r="E71" s="225">
        <v>0.4</v>
      </c>
      <c r="F71" s="225">
        <v>0</v>
      </c>
      <c r="G71" s="207">
        <f t="shared" si="8"/>
        <v>0.4</v>
      </c>
      <c r="H71" s="209">
        <f>ROUND(IF(C71="TON",IF(D71="CWT",G71/(1*20),IF(D71="LBS",G71/(1*2000),IF(D71="GAL",(G71/(1*2000))*11.5,G71))),G71),2)</f>
        <v>0.4</v>
      </c>
    </row>
    <row r="72" spans="1:8" ht="15" thickTop="1">
      <c r="A72" s="175">
        <v>38</v>
      </c>
      <c r="B72" s="177" t="s">
        <v>350</v>
      </c>
      <c r="C72" s="179" t="s">
        <v>345</v>
      </c>
      <c r="D72" s="179" t="s">
        <v>359</v>
      </c>
      <c r="E72" s="254">
        <v>240</v>
      </c>
      <c r="F72" s="180">
        <v>0</v>
      </c>
      <c r="G72" s="57">
        <f t="shared" si="8"/>
        <v>240</v>
      </c>
      <c r="H72" s="5">
        <f aca="true" t="shared" si="9" ref="H72:H78">ROUND(IF(C72="TON",IF(D72="CWT",G72/20,IF(D72="LBS",G72/2000,IF(D72="GAL",(G72/2000)*11.5,G72))),G72),2)</f>
        <v>12</v>
      </c>
    </row>
    <row r="73" spans="1:8" ht="15">
      <c r="A73" s="175">
        <v>39</v>
      </c>
      <c r="B73" s="177" t="s">
        <v>351</v>
      </c>
      <c r="C73" s="179" t="s">
        <v>345</v>
      </c>
      <c r="D73" s="179" t="s">
        <v>345</v>
      </c>
      <c r="E73" s="254">
        <v>25</v>
      </c>
      <c r="F73" s="180">
        <v>0</v>
      </c>
      <c r="G73" s="57">
        <f t="shared" si="8"/>
        <v>25</v>
      </c>
      <c r="H73" s="5">
        <f t="shared" si="9"/>
        <v>25</v>
      </c>
    </row>
    <row r="74" spans="1:8" ht="15">
      <c r="A74" s="175">
        <v>40</v>
      </c>
      <c r="B74" s="177" t="s">
        <v>352</v>
      </c>
      <c r="C74" s="179" t="s">
        <v>345</v>
      </c>
      <c r="D74" s="179" t="s">
        <v>345</v>
      </c>
      <c r="E74" s="254">
        <v>35</v>
      </c>
      <c r="F74" s="180">
        <v>0</v>
      </c>
      <c r="G74" s="57">
        <f t="shared" si="8"/>
        <v>35</v>
      </c>
      <c r="H74" s="5">
        <f t="shared" si="9"/>
        <v>35</v>
      </c>
    </row>
    <row r="75" spans="1:8" ht="15">
      <c r="A75" s="175">
        <v>41</v>
      </c>
      <c r="B75" s="177" t="s">
        <v>405</v>
      </c>
      <c r="C75" s="182" t="s">
        <v>127</v>
      </c>
      <c r="D75" s="182" t="s">
        <v>127</v>
      </c>
      <c r="E75" s="254">
        <v>6</v>
      </c>
      <c r="F75" s="180">
        <v>0</v>
      </c>
      <c r="G75" s="57">
        <f t="shared" si="8"/>
        <v>6</v>
      </c>
      <c r="H75" s="5">
        <f t="shared" si="9"/>
        <v>6</v>
      </c>
    </row>
    <row r="76" spans="1:8" ht="15">
      <c r="A76" s="175">
        <v>42</v>
      </c>
      <c r="B76" s="184" t="s">
        <v>505</v>
      </c>
      <c r="C76" s="182" t="s">
        <v>345</v>
      </c>
      <c r="D76" s="182" t="s">
        <v>360</v>
      </c>
      <c r="E76" s="254">
        <v>240</v>
      </c>
      <c r="F76" s="180">
        <v>0</v>
      </c>
      <c r="G76" s="57">
        <f t="shared" si="8"/>
        <v>240</v>
      </c>
      <c r="H76" s="5">
        <f t="shared" si="9"/>
        <v>0.12</v>
      </c>
    </row>
    <row r="77" spans="1:8" ht="15">
      <c r="A77" s="175">
        <v>43</v>
      </c>
      <c r="B77" s="183" t="s">
        <v>504</v>
      </c>
      <c r="C77" s="182" t="s">
        <v>345</v>
      </c>
      <c r="D77" s="182" t="s">
        <v>360</v>
      </c>
      <c r="E77" s="254">
        <v>295</v>
      </c>
      <c r="F77" s="180">
        <v>0</v>
      </c>
      <c r="G77" s="57">
        <f t="shared" si="8"/>
        <v>295</v>
      </c>
      <c r="H77" s="5">
        <f t="shared" si="9"/>
        <v>0.15</v>
      </c>
    </row>
    <row r="78" spans="1:8" ht="15">
      <c r="A78" s="175">
        <v>44</v>
      </c>
      <c r="B78" s="170" t="s">
        <v>407</v>
      </c>
      <c r="C78" s="179" t="s">
        <v>360</v>
      </c>
      <c r="D78" s="182" t="s">
        <v>360</v>
      </c>
      <c r="E78" s="254">
        <v>0.58</v>
      </c>
      <c r="F78" s="180">
        <v>0</v>
      </c>
      <c r="G78" s="57">
        <f t="shared" si="8"/>
        <v>0.58</v>
      </c>
      <c r="H78" s="5">
        <f t="shared" si="9"/>
        <v>0.58</v>
      </c>
    </row>
    <row r="79" spans="1:8" ht="15">
      <c r="A79" s="138"/>
      <c r="B79" s="170"/>
      <c r="C79" s="182"/>
      <c r="D79" s="182"/>
      <c r="E79" s="180"/>
      <c r="F79" s="180"/>
      <c r="G79" s="57"/>
      <c r="H79" s="5"/>
    </row>
    <row r="80" spans="1:8" ht="15">
      <c r="A80" s="102" t="s">
        <v>544</v>
      </c>
      <c r="B80" s="185"/>
      <c r="C80" s="185"/>
      <c r="D80" s="185"/>
      <c r="E80" s="186"/>
      <c r="F80" s="186"/>
      <c r="G80" s="105"/>
      <c r="H80" s="5"/>
    </row>
    <row r="81" spans="1:8" ht="15">
      <c r="A81" s="175">
        <v>45</v>
      </c>
      <c r="B81" s="177" t="s">
        <v>440</v>
      </c>
      <c r="C81" s="179" t="s">
        <v>360</v>
      </c>
      <c r="D81" s="179" t="s">
        <v>360</v>
      </c>
      <c r="E81" s="253">
        <v>0.5</v>
      </c>
      <c r="F81" s="180">
        <v>0</v>
      </c>
      <c r="G81" s="57">
        <f aca="true" t="shared" si="10" ref="G81:G88">IF(E81=0,F81,IF(F81=0,E81,AVERAGE(E81,F81)))</f>
        <v>0.5</v>
      </c>
      <c r="H81" s="5">
        <f>ROUND(IF(C81=D81,G81,0),2)</f>
        <v>0.5</v>
      </c>
    </row>
    <row r="82" spans="1:8" ht="15">
      <c r="A82" s="175">
        <v>46</v>
      </c>
      <c r="B82" s="177" t="s">
        <v>589</v>
      </c>
      <c r="C82" s="179" t="s">
        <v>360</v>
      </c>
      <c r="D82" s="179" t="s">
        <v>360</v>
      </c>
      <c r="E82" s="180">
        <v>3</v>
      </c>
      <c r="F82" s="180">
        <v>3</v>
      </c>
      <c r="G82" s="57">
        <f t="shared" si="10"/>
        <v>3</v>
      </c>
      <c r="H82" s="5">
        <f>ROUND(IF(C82=D82,G82,0),2)</f>
        <v>3</v>
      </c>
    </row>
    <row r="83" spans="1:8" ht="15">
      <c r="A83" s="175">
        <v>47</v>
      </c>
      <c r="B83" s="177" t="s">
        <v>441</v>
      </c>
      <c r="C83" s="179" t="s">
        <v>360</v>
      </c>
      <c r="D83" s="179" t="s">
        <v>360</v>
      </c>
      <c r="E83" s="180">
        <v>3.5</v>
      </c>
      <c r="F83" s="180">
        <v>2.72</v>
      </c>
      <c r="G83" s="57">
        <f t="shared" si="10"/>
        <v>3.1100000000000003</v>
      </c>
      <c r="H83" s="5">
        <f>ROUND(IF(C83=D83,G83,0),2)</f>
        <v>3.11</v>
      </c>
    </row>
    <row r="84" spans="1:8" ht="15">
      <c r="A84" s="175">
        <v>48</v>
      </c>
      <c r="B84" s="177" t="s">
        <v>493</v>
      </c>
      <c r="C84" s="179" t="s">
        <v>360</v>
      </c>
      <c r="D84" s="179" t="s">
        <v>360</v>
      </c>
      <c r="E84" s="253">
        <v>1.7</v>
      </c>
      <c r="F84" s="180">
        <v>0</v>
      </c>
      <c r="G84" s="57">
        <f t="shared" si="10"/>
        <v>1.7</v>
      </c>
      <c r="H84" s="5">
        <f>ROUND(IF(C84=D84,G84,0),2)</f>
        <v>1.7</v>
      </c>
    </row>
    <row r="85" spans="1:8" ht="15">
      <c r="A85" s="175">
        <v>49</v>
      </c>
      <c r="B85" s="177" t="s">
        <v>442</v>
      </c>
      <c r="C85" s="179" t="s">
        <v>360</v>
      </c>
      <c r="D85" s="179" t="s">
        <v>360</v>
      </c>
      <c r="E85" s="253">
        <v>0.48</v>
      </c>
      <c r="F85" s="180">
        <v>0</v>
      </c>
      <c r="G85" s="57">
        <f t="shared" si="10"/>
        <v>0.48</v>
      </c>
      <c r="H85" s="5">
        <f>ROUND(IF(C85=D85,G85,0),2)</f>
        <v>0.48</v>
      </c>
    </row>
    <row r="86" spans="1:8" ht="15">
      <c r="A86" s="175">
        <v>50</v>
      </c>
      <c r="B86" s="177" t="s">
        <v>443</v>
      </c>
      <c r="C86" s="179" t="s">
        <v>360</v>
      </c>
      <c r="D86" s="179" t="s">
        <v>360</v>
      </c>
      <c r="E86" s="253">
        <v>0.34</v>
      </c>
      <c r="F86" s="180">
        <v>0.5</v>
      </c>
      <c r="G86" s="57">
        <f t="shared" si="10"/>
        <v>0.42000000000000004</v>
      </c>
      <c r="H86" s="5">
        <f>ROUND(IF(C86=D86,G86,0),3)</f>
        <v>0.42</v>
      </c>
    </row>
    <row r="87" spans="1:8" ht="15">
      <c r="A87" s="175">
        <v>51</v>
      </c>
      <c r="B87" s="177" t="s">
        <v>444</v>
      </c>
      <c r="C87" s="179" t="s">
        <v>315</v>
      </c>
      <c r="D87" s="179" t="s">
        <v>315</v>
      </c>
      <c r="E87" s="253">
        <v>17.92</v>
      </c>
      <c r="F87" s="180">
        <v>0</v>
      </c>
      <c r="G87" s="57">
        <f t="shared" si="10"/>
        <v>17.92</v>
      </c>
      <c r="H87" s="5">
        <f>ROUND(IF(C87=D87,G87,0),2)</f>
        <v>17.92</v>
      </c>
    </row>
    <row r="88" spans="1:8" ht="15">
      <c r="A88" s="175">
        <v>52</v>
      </c>
      <c r="B88" s="177" t="s">
        <v>445</v>
      </c>
      <c r="C88" s="179" t="s">
        <v>360</v>
      </c>
      <c r="D88" s="179" t="s">
        <v>360</v>
      </c>
      <c r="E88" s="180">
        <v>0.36</v>
      </c>
      <c r="F88" s="180">
        <v>0.34</v>
      </c>
      <c r="G88" s="57">
        <f t="shared" si="10"/>
        <v>0.35</v>
      </c>
      <c r="H88" s="5">
        <f>ROUND(IF(C88=D88,G88,0),2)</f>
        <v>0.35</v>
      </c>
    </row>
    <row r="89" spans="1:8" ht="15">
      <c r="A89" s="159"/>
      <c r="B89" s="170"/>
      <c r="C89" s="182"/>
      <c r="D89" s="182"/>
      <c r="E89" s="180"/>
      <c r="F89" s="180"/>
      <c r="G89" s="57"/>
      <c r="H89" s="5"/>
    </row>
    <row r="90" spans="1:8" ht="15">
      <c r="A90" s="159"/>
      <c r="B90" s="170"/>
      <c r="C90" s="182"/>
      <c r="D90" s="182"/>
      <c r="E90" s="180"/>
      <c r="F90" s="180"/>
      <c r="G90" s="57"/>
      <c r="H90" s="5"/>
    </row>
    <row r="91" spans="1:8" ht="15">
      <c r="A91" s="159"/>
      <c r="B91" s="170"/>
      <c r="C91" s="182"/>
      <c r="D91" s="182"/>
      <c r="E91" s="180"/>
      <c r="F91" s="180"/>
      <c r="G91" s="57"/>
      <c r="H91" s="5"/>
    </row>
    <row r="92" spans="1:8" ht="15">
      <c r="A92" s="159"/>
      <c r="B92" s="170"/>
      <c r="C92" s="182"/>
      <c r="D92" s="182"/>
      <c r="E92" s="180"/>
      <c r="F92" s="180"/>
      <c r="G92" s="57"/>
      <c r="H92" s="5"/>
    </row>
    <row r="93" spans="1:8" ht="15">
      <c r="A93" s="159"/>
      <c r="B93" s="170"/>
      <c r="C93" s="182"/>
      <c r="D93" s="182"/>
      <c r="E93" s="180"/>
      <c r="F93" s="180"/>
      <c r="G93" s="57"/>
      <c r="H93" s="5"/>
    </row>
    <row r="94" spans="1:8" ht="15">
      <c r="A94" s="159"/>
      <c r="B94" s="170"/>
      <c r="C94" s="182"/>
      <c r="D94" s="182"/>
      <c r="E94" s="180"/>
      <c r="F94" s="180"/>
      <c r="G94" s="57"/>
      <c r="H94" s="5"/>
    </row>
    <row r="95" spans="1:8" ht="15">
      <c r="A95" s="159"/>
      <c r="B95" s="170"/>
      <c r="C95" s="179"/>
      <c r="D95" s="179"/>
      <c r="E95" s="180"/>
      <c r="F95" s="180"/>
      <c r="G95" s="57"/>
      <c r="H95" s="5"/>
    </row>
    <row r="96" spans="1:8" ht="15">
      <c r="A96" s="159"/>
      <c r="B96" s="170"/>
      <c r="C96" s="182"/>
      <c r="D96" s="182"/>
      <c r="E96" s="180"/>
      <c r="F96" s="180"/>
      <c r="G96" s="57"/>
      <c r="H96" s="5"/>
    </row>
    <row r="97" spans="1:8" ht="15">
      <c r="A97" s="159"/>
      <c r="B97" s="170"/>
      <c r="C97" s="182"/>
      <c r="D97" s="182"/>
      <c r="E97" s="180"/>
      <c r="F97" s="180"/>
      <c r="G97" s="57"/>
      <c r="H97" s="5"/>
    </row>
    <row r="98" spans="1:8" ht="15">
      <c r="A98" s="159"/>
      <c r="B98" s="170"/>
      <c r="C98" s="182"/>
      <c r="D98" s="182"/>
      <c r="E98" s="180"/>
      <c r="F98" s="180"/>
      <c r="G98" s="57"/>
      <c r="H98" s="5"/>
    </row>
    <row r="99" spans="1:8" ht="15">
      <c r="A99" s="159"/>
      <c r="B99" s="170"/>
      <c r="C99" s="182"/>
      <c r="D99" s="182"/>
      <c r="E99" s="180"/>
      <c r="F99" s="180"/>
      <c r="G99" s="57"/>
      <c r="H99" s="5"/>
    </row>
    <row r="100" spans="1:8" ht="15">
      <c r="A100" s="159"/>
      <c r="B100" s="170"/>
      <c r="C100" s="182"/>
      <c r="D100" s="182"/>
      <c r="E100" s="180"/>
      <c r="F100" s="180"/>
      <c r="G100" s="57"/>
      <c r="H100" s="5"/>
    </row>
    <row r="101" spans="1:8" ht="15">
      <c r="A101" s="159"/>
      <c r="B101" s="170"/>
      <c r="C101" s="182"/>
      <c r="D101" s="182"/>
      <c r="E101" s="180"/>
      <c r="F101" s="180"/>
      <c r="G101" s="57"/>
      <c r="H101" s="5"/>
    </row>
    <row r="102" spans="1:8" ht="15">
      <c r="A102" s="159"/>
      <c r="B102" s="170"/>
      <c r="C102" s="182"/>
      <c r="D102" s="182"/>
      <c r="E102" s="180"/>
      <c r="F102" s="180"/>
      <c r="G102" s="57"/>
      <c r="H102" s="5"/>
    </row>
    <row r="103" spans="1:8" ht="15">
      <c r="A103" s="159"/>
      <c r="B103" s="170"/>
      <c r="C103" s="182"/>
      <c r="D103" s="182"/>
      <c r="E103" s="187"/>
      <c r="F103" s="187"/>
      <c r="G103" s="32"/>
      <c r="H103" s="5"/>
    </row>
    <row r="104" spans="1:8" ht="15">
      <c r="A104" s="159"/>
      <c r="B104" s="170"/>
      <c r="C104" s="182"/>
      <c r="D104" s="182"/>
      <c r="E104" s="187"/>
      <c r="F104" s="187"/>
      <c r="G104" s="32"/>
      <c r="H104" s="5"/>
    </row>
    <row r="105" spans="1:8" ht="15">
      <c r="A105" s="125"/>
      <c r="B105" s="170"/>
      <c r="C105" s="182"/>
      <c r="D105" s="182"/>
      <c r="E105" s="187"/>
      <c r="F105" s="187"/>
      <c r="G105" s="32"/>
      <c r="H105" s="5"/>
    </row>
    <row r="106" spans="1:8" ht="15">
      <c r="A106" s="125"/>
      <c r="B106" s="170"/>
      <c r="C106" s="182"/>
      <c r="D106" s="182"/>
      <c r="E106" s="187"/>
      <c r="F106" s="187"/>
      <c r="G106" s="32"/>
      <c r="H106" s="5"/>
    </row>
    <row r="107" spans="1:8" ht="15">
      <c r="A107" s="125"/>
      <c r="B107" s="177"/>
      <c r="C107" s="179"/>
      <c r="D107" s="179"/>
      <c r="E107" s="187"/>
      <c r="F107" s="187"/>
      <c r="G107" s="32"/>
      <c r="H107" s="5"/>
    </row>
    <row r="108" spans="1:8" ht="15">
      <c r="A108" s="125"/>
      <c r="B108" s="170"/>
      <c r="C108" s="182"/>
      <c r="D108" s="182"/>
      <c r="E108" s="187"/>
      <c r="F108" s="187"/>
      <c r="G108" s="32"/>
      <c r="H108" s="5"/>
    </row>
    <row r="109" spans="1:8" ht="15">
      <c r="A109" s="125"/>
      <c r="B109" s="170"/>
      <c r="C109" s="182"/>
      <c r="D109" s="182"/>
      <c r="E109" s="187"/>
      <c r="F109" s="187"/>
      <c r="G109" s="32"/>
      <c r="H109" s="5"/>
    </row>
    <row r="110" spans="1:8" ht="15">
      <c r="A110" s="136"/>
      <c r="B110" s="158"/>
      <c r="C110" s="158"/>
      <c r="D110" s="158"/>
      <c r="E110" s="158"/>
      <c r="F110" s="158"/>
      <c r="G110" s="136"/>
      <c r="H110" s="136"/>
    </row>
    <row r="111" spans="1:8" ht="15">
      <c r="A111" s="136"/>
      <c r="B111" s="158"/>
      <c r="C111" s="158"/>
      <c r="D111" s="158"/>
      <c r="E111" s="158"/>
      <c r="F111" s="158"/>
      <c r="G111" s="136"/>
      <c r="H111" s="136"/>
    </row>
    <row r="112" spans="1:8" ht="15">
      <c r="A112" s="136"/>
      <c r="B112" s="158"/>
      <c r="C112" s="158"/>
      <c r="D112" s="158"/>
      <c r="E112" s="158"/>
      <c r="F112" s="158"/>
      <c r="G112" s="136"/>
      <c r="H112" s="136"/>
    </row>
    <row r="113" spans="1:8" ht="15">
      <c r="A113" s="136"/>
      <c r="B113" s="158"/>
      <c r="C113" s="158"/>
      <c r="D113" s="158"/>
      <c r="E113" s="158"/>
      <c r="F113" s="158"/>
      <c r="G113" s="136"/>
      <c r="H113" s="136"/>
    </row>
    <row r="114" spans="1:8" ht="15">
      <c r="A114" s="136"/>
      <c r="B114" s="158"/>
      <c r="C114" s="158"/>
      <c r="D114" s="158"/>
      <c r="E114" s="158"/>
      <c r="F114" s="158"/>
      <c r="G114" s="136"/>
      <c r="H114" s="136"/>
    </row>
    <row r="115" spans="1:8" ht="15">
      <c r="A115" s="136"/>
      <c r="B115" s="158"/>
      <c r="C115" s="158"/>
      <c r="D115" s="158"/>
      <c r="E115" s="158"/>
      <c r="F115" s="158"/>
      <c r="G115" s="136"/>
      <c r="H115" s="136"/>
    </row>
    <row r="116" spans="1:8" ht="15">
      <c r="A116" s="136"/>
      <c r="B116" s="158"/>
      <c r="C116" s="158"/>
      <c r="D116" s="158"/>
      <c r="E116" s="158"/>
      <c r="F116" s="158"/>
      <c r="G116" s="136"/>
      <c r="H116" s="136"/>
    </row>
    <row r="117" spans="1:8" ht="15">
      <c r="A117" s="136"/>
      <c r="B117" s="158"/>
      <c r="C117" s="158"/>
      <c r="D117" s="158"/>
      <c r="E117" s="158"/>
      <c r="F117" s="158"/>
      <c r="G117" s="136"/>
      <c r="H117" s="136"/>
    </row>
    <row r="118" spans="1:8" ht="15">
      <c r="A118" s="136"/>
      <c r="B118" s="158"/>
      <c r="C118" s="158"/>
      <c r="D118" s="158"/>
      <c r="E118" s="158"/>
      <c r="F118" s="158"/>
      <c r="G118" s="136"/>
      <c r="H118" s="136"/>
    </row>
    <row r="119" spans="1:8" ht="15">
      <c r="A119" s="136"/>
      <c r="B119" s="158"/>
      <c r="C119" s="158"/>
      <c r="D119" s="158"/>
      <c r="E119" s="158"/>
      <c r="F119" s="158"/>
      <c r="G119" s="136"/>
      <c r="H119" s="136"/>
    </row>
    <row r="120" spans="1:8" ht="15">
      <c r="A120" s="136"/>
      <c r="B120" s="158"/>
      <c r="C120" s="158"/>
      <c r="D120" s="158"/>
      <c r="E120" s="158"/>
      <c r="F120" s="158"/>
      <c r="G120" s="136"/>
      <c r="H120" s="136"/>
    </row>
    <row r="121" spans="1:8" ht="15">
      <c r="A121" s="136"/>
      <c r="B121" s="158"/>
      <c r="C121" s="158"/>
      <c r="D121" s="158"/>
      <c r="E121" s="158"/>
      <c r="F121" s="158"/>
      <c r="G121" s="136"/>
      <c r="H121" s="136"/>
    </row>
    <row r="122" spans="1:8" ht="15">
      <c r="A122" s="136"/>
      <c r="B122" s="158"/>
      <c r="C122" s="158"/>
      <c r="D122" s="158"/>
      <c r="E122" s="158"/>
      <c r="F122" s="158"/>
      <c r="G122" s="136"/>
      <c r="H122" s="136"/>
    </row>
    <row r="123" spans="1:8" ht="15">
      <c r="A123" s="136"/>
      <c r="B123" s="158"/>
      <c r="C123" s="158"/>
      <c r="D123" s="158"/>
      <c r="E123" s="158"/>
      <c r="F123" s="158"/>
      <c r="G123" s="136"/>
      <c r="H123" s="136"/>
    </row>
    <row r="124" spans="1:8" ht="15">
      <c r="A124" s="136"/>
      <c r="B124" s="158"/>
      <c r="C124" s="158"/>
      <c r="D124" s="158"/>
      <c r="E124" s="158"/>
      <c r="F124" s="158"/>
      <c r="G124" s="136"/>
      <c r="H124" s="136"/>
    </row>
    <row r="125" spans="1:8" ht="15">
      <c r="A125" s="136"/>
      <c r="B125" s="158"/>
      <c r="C125" s="158"/>
      <c r="D125" s="158"/>
      <c r="E125" s="158"/>
      <c r="F125" s="158"/>
      <c r="G125" s="136"/>
      <c r="H125" s="136"/>
    </row>
    <row r="126" spans="1:8" ht="15">
      <c r="A126" s="136"/>
      <c r="B126" s="158"/>
      <c r="C126" s="158"/>
      <c r="D126" s="158"/>
      <c r="E126" s="158"/>
      <c r="F126" s="158"/>
      <c r="G126" s="136"/>
      <c r="H126" s="136"/>
    </row>
    <row r="127" spans="1:8" ht="15">
      <c r="A127" s="136"/>
      <c r="B127" s="158"/>
      <c r="C127" s="158"/>
      <c r="D127" s="158"/>
      <c r="E127" s="158"/>
      <c r="F127" s="158"/>
      <c r="G127" s="136"/>
      <c r="H127" s="136"/>
    </row>
    <row r="128" spans="1:8" ht="15">
      <c r="A128" s="136"/>
      <c r="B128" s="158"/>
      <c r="C128" s="158"/>
      <c r="D128" s="158"/>
      <c r="E128" s="158"/>
      <c r="F128" s="158"/>
      <c r="G128" s="136"/>
      <c r="H128" s="136"/>
    </row>
    <row r="129" spans="1:8" ht="15">
      <c r="A129" s="136"/>
      <c r="B129" s="158"/>
      <c r="C129" s="158"/>
      <c r="D129" s="158"/>
      <c r="E129" s="158"/>
      <c r="F129" s="158"/>
      <c r="G129" s="136"/>
      <c r="H129" s="136"/>
    </row>
    <row r="130" spans="1:8" ht="15">
      <c r="A130" s="136"/>
      <c r="B130" s="158"/>
      <c r="C130" s="158"/>
      <c r="D130" s="158"/>
      <c r="E130" s="158"/>
      <c r="F130" s="158"/>
      <c r="G130" s="136"/>
      <c r="H130" s="136"/>
    </row>
    <row r="131" spans="1:8" ht="15">
      <c r="A131" s="136"/>
      <c r="B131" s="158"/>
      <c r="C131" s="158"/>
      <c r="D131" s="158"/>
      <c r="E131" s="158"/>
      <c r="F131" s="158"/>
      <c r="G131" s="136"/>
      <c r="H131" s="136"/>
    </row>
    <row r="132" spans="1:8" ht="15">
      <c r="A132" s="136"/>
      <c r="B132" s="158"/>
      <c r="C132" s="158"/>
      <c r="D132" s="158"/>
      <c r="E132" s="158"/>
      <c r="F132" s="158"/>
      <c r="G132" s="136"/>
      <c r="H132" s="136"/>
    </row>
    <row r="133" spans="1:8" ht="15">
      <c r="A133" s="136"/>
      <c r="B133" s="158"/>
      <c r="C133" s="158"/>
      <c r="D133" s="158"/>
      <c r="E133" s="158"/>
      <c r="F133" s="158"/>
      <c r="G133" s="136"/>
      <c r="H133" s="136"/>
    </row>
    <row r="134" spans="1:8" ht="15">
      <c r="A134" s="136"/>
      <c r="B134" s="158"/>
      <c r="C134" s="158"/>
      <c r="D134" s="158"/>
      <c r="E134" s="158"/>
      <c r="F134" s="158"/>
      <c r="G134" s="136"/>
      <c r="H134" s="136"/>
    </row>
    <row r="135" spans="1:8" ht="15">
      <c r="A135" s="136"/>
      <c r="B135" s="158"/>
      <c r="C135" s="158"/>
      <c r="D135" s="158"/>
      <c r="E135" s="158"/>
      <c r="F135" s="158"/>
      <c r="G135" s="136"/>
      <c r="H135" s="136"/>
    </row>
    <row r="136" spans="1:8" ht="15">
      <c r="A136" s="136"/>
      <c r="B136" s="158"/>
      <c r="C136" s="158"/>
      <c r="D136" s="158"/>
      <c r="E136" s="158"/>
      <c r="F136" s="158"/>
      <c r="G136" s="136"/>
      <c r="H136" s="136"/>
    </row>
    <row r="137" spans="1:8" ht="15">
      <c r="A137" s="136"/>
      <c r="B137" s="158"/>
      <c r="C137" s="158"/>
      <c r="D137" s="158"/>
      <c r="E137" s="158"/>
      <c r="F137" s="158"/>
      <c r="G137" s="136"/>
      <c r="H137" s="136"/>
    </row>
    <row r="138" spans="1:8" ht="15">
      <c r="A138" s="136"/>
      <c r="B138" s="158"/>
      <c r="C138" s="158"/>
      <c r="D138" s="158"/>
      <c r="E138" s="158"/>
      <c r="F138" s="158"/>
      <c r="G138" s="136"/>
      <c r="H138" s="136"/>
    </row>
    <row r="139" spans="1:8" ht="15">
      <c r="A139" s="136"/>
      <c r="B139" s="158"/>
      <c r="C139" s="158"/>
      <c r="D139" s="158"/>
      <c r="E139" s="158"/>
      <c r="F139" s="158"/>
      <c r="G139" s="136"/>
      <c r="H139" s="136"/>
    </row>
    <row r="140" spans="1:8" ht="15">
      <c r="A140" s="136"/>
      <c r="B140" s="158"/>
      <c r="C140" s="158"/>
      <c r="D140" s="158"/>
      <c r="E140" s="158"/>
      <c r="F140" s="158"/>
      <c r="G140" s="136"/>
      <c r="H140" s="136"/>
    </row>
    <row r="141" spans="1:8" ht="15">
      <c r="A141" s="136"/>
      <c r="B141" s="158"/>
      <c r="C141" s="158"/>
      <c r="D141" s="158"/>
      <c r="E141" s="158"/>
      <c r="F141" s="158"/>
      <c r="G141" s="136"/>
      <c r="H141" s="136"/>
    </row>
    <row r="142" spans="1:8" ht="15">
      <c r="A142" s="136"/>
      <c r="B142" s="158"/>
      <c r="C142" s="158"/>
      <c r="D142" s="158"/>
      <c r="E142" s="158"/>
      <c r="F142" s="158"/>
      <c r="G142" s="136"/>
      <c r="H142" s="136"/>
    </row>
    <row r="143" spans="1:8" ht="15">
      <c r="A143" s="136"/>
      <c r="B143" s="158"/>
      <c r="C143" s="158"/>
      <c r="D143" s="158"/>
      <c r="E143" s="158"/>
      <c r="F143" s="158"/>
      <c r="G143" s="136"/>
      <c r="H143" s="136"/>
    </row>
    <row r="144" spans="1:8" ht="15">
      <c r="A144" s="136"/>
      <c r="B144" s="158"/>
      <c r="C144" s="158"/>
      <c r="D144" s="158"/>
      <c r="E144" s="158"/>
      <c r="F144" s="158"/>
      <c r="G144" s="136"/>
      <c r="H144" s="136"/>
    </row>
    <row r="145" spans="1:8" ht="15">
      <c r="A145" s="136"/>
      <c r="B145" s="158"/>
      <c r="C145" s="158"/>
      <c r="D145" s="158"/>
      <c r="E145" s="158"/>
      <c r="F145" s="158"/>
      <c r="G145" s="136"/>
      <c r="H145" s="136"/>
    </row>
    <row r="146" spans="1:8" ht="15">
      <c r="A146" s="136"/>
      <c r="B146" s="158"/>
      <c r="C146" s="158"/>
      <c r="D146" s="158"/>
      <c r="E146" s="158"/>
      <c r="F146" s="158"/>
      <c r="G146" s="136"/>
      <c r="H146" s="136"/>
    </row>
    <row r="147" spans="1:8" ht="15">
      <c r="A147" s="136"/>
      <c r="B147" s="158"/>
      <c r="C147" s="158"/>
      <c r="D147" s="158"/>
      <c r="E147" s="158"/>
      <c r="F147" s="158"/>
      <c r="G147" s="136"/>
      <c r="H147" s="136"/>
    </row>
    <row r="148" spans="1:8" ht="15">
      <c r="A148" s="136"/>
      <c r="B148" s="158"/>
      <c r="C148" s="158"/>
      <c r="D148" s="158"/>
      <c r="E148" s="158"/>
      <c r="F148" s="158"/>
      <c r="G148" s="136"/>
      <c r="H148" s="136"/>
    </row>
    <row r="149" spans="1:8" ht="15">
      <c r="A149" s="136"/>
      <c r="B149" s="158"/>
      <c r="C149" s="158"/>
      <c r="D149" s="158"/>
      <c r="E149" s="158"/>
      <c r="F149" s="158"/>
      <c r="G149" s="136"/>
      <c r="H149" s="136"/>
    </row>
    <row r="150" spans="1:8" ht="15">
      <c r="A150" s="136"/>
      <c r="B150" s="158"/>
      <c r="C150" s="158"/>
      <c r="D150" s="158"/>
      <c r="E150" s="158"/>
      <c r="F150" s="158"/>
      <c r="G150" s="136"/>
      <c r="H150" s="136"/>
    </row>
    <row r="151" spans="1:8" ht="15">
      <c r="A151" s="136"/>
      <c r="B151" s="158"/>
      <c r="C151" s="158"/>
      <c r="D151" s="158"/>
      <c r="E151" s="158"/>
      <c r="F151" s="158"/>
      <c r="G151" s="136"/>
      <c r="H151" s="136"/>
    </row>
    <row r="152" spans="1:8" ht="15">
      <c r="A152" s="136"/>
      <c r="B152" s="158"/>
      <c r="C152" s="158"/>
      <c r="D152" s="158"/>
      <c r="E152" s="158"/>
      <c r="F152" s="158"/>
      <c r="G152" s="136"/>
      <c r="H152" s="136"/>
    </row>
    <row r="153" spans="1:8" ht="15">
      <c r="A153" s="136"/>
      <c r="B153" s="158"/>
      <c r="C153" s="158"/>
      <c r="D153" s="158"/>
      <c r="E153" s="158"/>
      <c r="F153" s="158"/>
      <c r="G153" s="136"/>
      <c r="H153" s="136"/>
    </row>
    <row r="154" spans="1:8" ht="15">
      <c r="A154" s="136"/>
      <c r="B154" s="158"/>
      <c r="C154" s="158"/>
      <c r="D154" s="158"/>
      <c r="E154" s="158"/>
      <c r="F154" s="158"/>
      <c r="G154" s="136"/>
      <c r="H154" s="136"/>
    </row>
    <row r="155" spans="1:8" ht="15">
      <c r="A155" s="136"/>
      <c r="B155" s="158"/>
      <c r="C155" s="158"/>
      <c r="D155" s="158"/>
      <c r="E155" s="158"/>
      <c r="F155" s="158"/>
      <c r="G155" s="136"/>
      <c r="H155" s="136"/>
    </row>
    <row r="156" spans="1:8" ht="15">
      <c r="A156" s="136"/>
      <c r="B156" s="158"/>
      <c r="C156" s="158"/>
      <c r="D156" s="158"/>
      <c r="E156" s="158"/>
      <c r="F156" s="158"/>
      <c r="G156" s="136"/>
      <c r="H156" s="136"/>
    </row>
    <row r="157" spans="1:8" ht="15">
      <c r="A157" s="136"/>
      <c r="B157" s="158"/>
      <c r="C157" s="158"/>
      <c r="D157" s="158"/>
      <c r="E157" s="158"/>
      <c r="F157" s="158"/>
      <c r="G157" s="136"/>
      <c r="H157" s="136"/>
    </row>
    <row r="158" spans="1:8" ht="15">
      <c r="A158" s="136"/>
      <c r="B158" s="158"/>
      <c r="C158" s="158"/>
      <c r="D158" s="158"/>
      <c r="E158" s="158"/>
      <c r="F158" s="158"/>
      <c r="G158" s="136"/>
      <c r="H158" s="136"/>
    </row>
    <row r="159" spans="1:8" ht="15">
      <c r="A159" s="136"/>
      <c r="B159" s="158"/>
      <c r="C159" s="158"/>
      <c r="D159" s="158"/>
      <c r="E159" s="158"/>
      <c r="F159" s="158"/>
      <c r="G159" s="136"/>
      <c r="H159" s="136"/>
    </row>
    <row r="160" spans="1:8" ht="15">
      <c r="A160" s="136"/>
      <c r="B160" s="158"/>
      <c r="C160" s="158"/>
      <c r="D160" s="158"/>
      <c r="E160" s="158"/>
      <c r="F160" s="158"/>
      <c r="G160" s="136"/>
      <c r="H160" s="136"/>
    </row>
    <row r="161" spans="1:8" ht="15">
      <c r="A161" s="136"/>
      <c r="B161" s="158"/>
      <c r="C161" s="158"/>
      <c r="D161" s="158"/>
      <c r="E161" s="158"/>
      <c r="F161" s="158"/>
      <c r="G161" s="136"/>
      <c r="H161" s="136"/>
    </row>
    <row r="162" spans="1:8" ht="15">
      <c r="A162" s="136"/>
      <c r="B162" s="158"/>
      <c r="C162" s="158"/>
      <c r="D162" s="158"/>
      <c r="E162" s="158"/>
      <c r="F162" s="158"/>
      <c r="G162" s="136"/>
      <c r="H162" s="136"/>
    </row>
    <row r="163" spans="1:8" ht="15">
      <c r="A163" s="136"/>
      <c r="B163" s="158"/>
      <c r="C163" s="158"/>
      <c r="D163" s="158"/>
      <c r="E163" s="158"/>
      <c r="F163" s="158"/>
      <c r="G163" s="136"/>
      <c r="H163" s="136"/>
    </row>
    <row r="164" spans="1:8" ht="15">
      <c r="A164" s="136"/>
      <c r="B164" s="158"/>
      <c r="C164" s="158"/>
      <c r="D164" s="158"/>
      <c r="E164" s="158"/>
      <c r="F164" s="158"/>
      <c r="G164" s="136"/>
      <c r="H164" s="136"/>
    </row>
    <row r="165" spans="1:8" ht="15">
      <c r="A165" s="136"/>
      <c r="B165" s="158"/>
      <c r="C165" s="158"/>
      <c r="D165" s="158"/>
      <c r="E165" s="158"/>
      <c r="F165" s="158"/>
      <c r="G165" s="136"/>
      <c r="H165" s="136"/>
    </row>
    <row r="166" spans="1:8" ht="15">
      <c r="A166" s="136"/>
      <c r="B166" s="158"/>
      <c r="C166" s="158"/>
      <c r="D166" s="158"/>
      <c r="E166" s="158"/>
      <c r="F166" s="158"/>
      <c r="G166" s="136"/>
      <c r="H166" s="136"/>
    </row>
    <row r="167" spans="1:8" ht="15">
      <c r="A167" s="136"/>
      <c r="B167" s="158"/>
      <c r="C167" s="158"/>
      <c r="D167" s="158"/>
      <c r="E167" s="158"/>
      <c r="F167" s="158"/>
      <c r="G167" s="136"/>
      <c r="H167" s="136"/>
    </row>
    <row r="168" spans="1:8" ht="15">
      <c r="A168" s="136"/>
      <c r="B168" s="158"/>
      <c r="C168" s="158"/>
      <c r="D168" s="158"/>
      <c r="E168" s="158"/>
      <c r="F168" s="158"/>
      <c r="G168" s="136"/>
      <c r="H168" s="136"/>
    </row>
    <row r="169" spans="1:8" ht="15">
      <c r="A169" s="136"/>
      <c r="B169" s="158"/>
      <c r="C169" s="158"/>
      <c r="D169" s="158"/>
      <c r="E169" s="158"/>
      <c r="F169" s="158"/>
      <c r="G169" s="136"/>
      <c r="H169" s="136"/>
    </row>
    <row r="170" spans="1:8" ht="15">
      <c r="A170" s="136"/>
      <c r="B170" s="158"/>
      <c r="C170" s="158"/>
      <c r="D170" s="158"/>
      <c r="E170" s="158"/>
      <c r="F170" s="158"/>
      <c r="G170" s="136"/>
      <c r="H170" s="136"/>
    </row>
    <row r="171" spans="1:8" ht="15">
      <c r="A171" s="136"/>
      <c r="B171" s="158"/>
      <c r="C171" s="158"/>
      <c r="D171" s="158"/>
      <c r="E171" s="158"/>
      <c r="F171" s="158"/>
      <c r="G171" s="136"/>
      <c r="H171" s="136"/>
    </row>
    <row r="172" spans="1:8" ht="15">
      <c r="A172" s="136"/>
      <c r="B172" s="158"/>
      <c r="C172" s="158"/>
      <c r="D172" s="158"/>
      <c r="E172" s="158"/>
      <c r="F172" s="158"/>
      <c r="G172" s="136"/>
      <c r="H172" s="136"/>
    </row>
    <row r="173" spans="1:8" ht="15">
      <c r="A173" s="136"/>
      <c r="B173" s="158"/>
      <c r="C173" s="158"/>
      <c r="D173" s="158"/>
      <c r="E173" s="158"/>
      <c r="F173" s="158"/>
      <c r="G173" s="136"/>
      <c r="H173" s="136"/>
    </row>
    <row r="174" spans="1:8" ht="15">
      <c r="A174" s="136"/>
      <c r="B174" s="158"/>
      <c r="C174" s="158"/>
      <c r="D174" s="158"/>
      <c r="E174" s="158"/>
      <c r="F174" s="158"/>
      <c r="G174" s="136"/>
      <c r="H174" s="136"/>
    </row>
    <row r="175" spans="1:8" ht="15">
      <c r="A175" s="136"/>
      <c r="B175" s="158"/>
      <c r="C175" s="158"/>
      <c r="D175" s="158"/>
      <c r="E175" s="158"/>
      <c r="F175" s="158"/>
      <c r="G175" s="136"/>
      <c r="H175" s="136"/>
    </row>
    <row r="176" spans="1:8" ht="15">
      <c r="A176" s="136"/>
      <c r="B176" s="158"/>
      <c r="C176" s="158"/>
      <c r="D176" s="158"/>
      <c r="E176" s="158"/>
      <c r="F176" s="158"/>
      <c r="G176" s="136"/>
      <c r="H176" s="136"/>
    </row>
    <row r="177" spans="1:8" ht="15">
      <c r="A177" s="136"/>
      <c r="B177" s="158"/>
      <c r="C177" s="158"/>
      <c r="D177" s="158"/>
      <c r="E177" s="158"/>
      <c r="F177" s="158"/>
      <c r="G177" s="136"/>
      <c r="H177" s="136"/>
    </row>
    <row r="178" spans="1:8" ht="15">
      <c r="A178" s="136"/>
      <c r="B178" s="158"/>
      <c r="C178" s="158"/>
      <c r="D178" s="158"/>
      <c r="E178" s="158"/>
      <c r="F178" s="158"/>
      <c r="G178" s="136"/>
      <c r="H178" s="136"/>
    </row>
    <row r="179" spans="1:8" ht="15">
      <c r="A179" s="136"/>
      <c r="B179" s="158"/>
      <c r="C179" s="158"/>
      <c r="D179" s="158"/>
      <c r="E179" s="158"/>
      <c r="F179" s="158"/>
      <c r="G179" s="136"/>
      <c r="H179" s="136"/>
    </row>
    <row r="180" spans="1:8" ht="15">
      <c r="A180" s="136"/>
      <c r="B180" s="158"/>
      <c r="C180" s="158"/>
      <c r="D180" s="158"/>
      <c r="E180" s="158"/>
      <c r="F180" s="158"/>
      <c r="G180" s="136"/>
      <c r="H180" s="136"/>
    </row>
    <row r="181" spans="1:8" ht="15">
      <c r="A181" s="136"/>
      <c r="B181" s="158"/>
      <c r="C181" s="158"/>
      <c r="D181" s="158"/>
      <c r="E181" s="158"/>
      <c r="F181" s="158"/>
      <c r="G181" s="136"/>
      <c r="H181" s="136"/>
    </row>
    <row r="182" spans="1:8" ht="15">
      <c r="A182" s="136"/>
      <c r="B182" s="158"/>
      <c r="C182" s="158"/>
      <c r="D182" s="158"/>
      <c r="E182" s="158"/>
      <c r="F182" s="158"/>
      <c r="G182" s="136"/>
      <c r="H182" s="136"/>
    </row>
    <row r="183" spans="1:8" ht="15">
      <c r="A183" s="136"/>
      <c r="B183" s="158"/>
      <c r="C183" s="158"/>
      <c r="D183" s="158"/>
      <c r="E183" s="158"/>
      <c r="F183" s="158"/>
      <c r="G183" s="136"/>
      <c r="H183" s="136"/>
    </row>
    <row r="184" spans="1:8" ht="15">
      <c r="A184" s="136"/>
      <c r="B184" s="158"/>
      <c r="C184" s="158"/>
      <c r="D184" s="158"/>
      <c r="E184" s="158"/>
      <c r="F184" s="158"/>
      <c r="G184" s="136"/>
      <c r="H184" s="136"/>
    </row>
    <row r="185" spans="1:8" ht="15">
      <c r="A185" s="136"/>
      <c r="B185" s="158"/>
      <c r="C185" s="158"/>
      <c r="D185" s="158"/>
      <c r="E185" s="158"/>
      <c r="F185" s="158"/>
      <c r="G185" s="136"/>
      <c r="H185" s="136"/>
    </row>
    <row r="186" spans="1:8" ht="15">
      <c r="A186" s="136"/>
      <c r="B186" s="158"/>
      <c r="C186" s="158"/>
      <c r="D186" s="158"/>
      <c r="E186" s="158"/>
      <c r="F186" s="158"/>
      <c r="G186" s="136"/>
      <c r="H186" s="136"/>
    </row>
    <row r="187" spans="1:8" ht="15">
      <c r="A187" s="136"/>
      <c r="B187" s="158"/>
      <c r="C187" s="158"/>
      <c r="D187" s="158"/>
      <c r="E187" s="158"/>
      <c r="F187" s="158"/>
      <c r="G187" s="136"/>
      <c r="H187" s="136"/>
    </row>
    <row r="188" spans="1:8" ht="15">
      <c r="A188" s="136"/>
      <c r="B188" s="158"/>
      <c r="C188" s="158"/>
      <c r="D188" s="158"/>
      <c r="E188" s="158"/>
      <c r="F188" s="158"/>
      <c r="G188" s="136"/>
      <c r="H188" s="136"/>
    </row>
    <row r="189" spans="1:8" ht="15">
      <c r="A189" s="136"/>
      <c r="B189" s="158"/>
      <c r="C189" s="158"/>
      <c r="D189" s="158"/>
      <c r="E189" s="158"/>
      <c r="F189" s="158"/>
      <c r="G189" s="136"/>
      <c r="H189" s="136"/>
    </row>
    <row r="190" spans="1:8" ht="15">
      <c r="A190" s="136"/>
      <c r="B190" s="158"/>
      <c r="C190" s="158"/>
      <c r="D190" s="158"/>
      <c r="E190" s="158"/>
      <c r="F190" s="158"/>
      <c r="G190" s="136"/>
      <c r="H190" s="136"/>
    </row>
    <row r="191" spans="1:8" ht="15">
      <c r="A191" s="136"/>
      <c r="B191" s="158"/>
      <c r="C191" s="158"/>
      <c r="D191" s="158"/>
      <c r="E191" s="158"/>
      <c r="F191" s="158"/>
      <c r="G191" s="136"/>
      <c r="H191" s="136"/>
    </row>
    <row r="192" spans="1:8" ht="15">
      <c r="A192" s="136"/>
      <c r="B192" s="158"/>
      <c r="C192" s="158"/>
      <c r="D192" s="158"/>
      <c r="E192" s="158"/>
      <c r="F192" s="158"/>
      <c r="G192" s="136"/>
      <c r="H192" s="136"/>
    </row>
    <row r="193" spans="1:8" ht="15">
      <c r="A193" s="136"/>
      <c r="B193" s="158"/>
      <c r="C193" s="158"/>
      <c r="D193" s="158"/>
      <c r="E193" s="158"/>
      <c r="F193" s="158"/>
      <c r="G193" s="136"/>
      <c r="H193" s="136"/>
    </row>
    <row r="194" spans="1:8" ht="15">
      <c r="A194" s="136"/>
      <c r="B194" s="158"/>
      <c r="C194" s="158"/>
      <c r="D194" s="158"/>
      <c r="E194" s="158"/>
      <c r="F194" s="158"/>
      <c r="G194" s="136"/>
      <c r="H194" s="136"/>
    </row>
    <row r="195" spans="1:8" ht="15">
      <c r="A195" s="136"/>
      <c r="B195" s="158"/>
      <c r="C195" s="158"/>
      <c r="D195" s="158"/>
      <c r="E195" s="158"/>
      <c r="F195" s="158"/>
      <c r="G195" s="136"/>
      <c r="H195" s="136"/>
    </row>
    <row r="196" spans="1:8" ht="15">
      <c r="A196" s="136"/>
      <c r="B196" s="158"/>
      <c r="C196" s="158"/>
      <c r="D196" s="158"/>
      <c r="E196" s="158"/>
      <c r="F196" s="158"/>
      <c r="G196" s="136"/>
      <c r="H196" s="136"/>
    </row>
    <row r="197" spans="1:8" ht="15">
      <c r="A197" s="136"/>
      <c r="B197" s="158"/>
      <c r="C197" s="158"/>
      <c r="D197" s="158"/>
      <c r="E197" s="158"/>
      <c r="F197" s="158"/>
      <c r="G197" s="136"/>
      <c r="H197" s="136"/>
    </row>
    <row r="198" spans="1:8" ht="15">
      <c r="A198" s="136"/>
      <c r="B198" s="158"/>
      <c r="C198" s="158"/>
      <c r="D198" s="158"/>
      <c r="E198" s="158"/>
      <c r="F198" s="158"/>
      <c r="G198" s="136"/>
      <c r="H198" s="136"/>
    </row>
    <row r="199" spans="1:8" ht="15">
      <c r="A199" s="136"/>
      <c r="B199" s="158"/>
      <c r="C199" s="158"/>
      <c r="D199" s="158"/>
      <c r="E199" s="158"/>
      <c r="F199" s="158"/>
      <c r="G199" s="136"/>
      <c r="H199" s="136"/>
    </row>
    <row r="200" spans="1:8" ht="15">
      <c r="A200" s="136"/>
      <c r="B200" s="158"/>
      <c r="C200" s="158"/>
      <c r="D200" s="158"/>
      <c r="E200" s="158"/>
      <c r="F200" s="158"/>
      <c r="G200" s="136"/>
      <c r="H200" s="136"/>
    </row>
    <row r="201" spans="1:8" ht="15">
      <c r="A201" s="136"/>
      <c r="B201" s="158"/>
      <c r="C201" s="158"/>
      <c r="D201" s="158"/>
      <c r="E201" s="158"/>
      <c r="F201" s="158"/>
      <c r="G201" s="136"/>
      <c r="H201" s="136"/>
    </row>
    <row r="202" spans="1:8" ht="15">
      <c r="A202" s="136"/>
      <c r="B202" s="158"/>
      <c r="C202" s="158"/>
      <c r="D202" s="158"/>
      <c r="E202" s="158"/>
      <c r="F202" s="158"/>
      <c r="G202" s="136"/>
      <c r="H202" s="136"/>
    </row>
    <row r="203" spans="1:8" ht="15">
      <c r="A203" s="136"/>
      <c r="B203" s="158"/>
      <c r="C203" s="158"/>
      <c r="D203" s="158"/>
      <c r="E203" s="158"/>
      <c r="F203" s="158"/>
      <c r="G203" s="136"/>
      <c r="H203" s="136"/>
    </row>
    <row r="204" spans="1:8" ht="15">
      <c r="A204" s="136"/>
      <c r="B204" s="158"/>
      <c r="C204" s="158"/>
      <c r="D204" s="158"/>
      <c r="E204" s="158"/>
      <c r="F204" s="158"/>
      <c r="G204" s="136"/>
      <c r="H204" s="136"/>
    </row>
    <row r="205" spans="1:8" ht="15">
      <c r="A205" s="136"/>
      <c r="B205" s="158"/>
      <c r="C205" s="158"/>
      <c r="D205" s="158"/>
      <c r="E205" s="158"/>
      <c r="F205" s="158"/>
      <c r="G205" s="136"/>
      <c r="H205" s="136"/>
    </row>
    <row r="206" spans="1:8" ht="15">
      <c r="A206" s="136"/>
      <c r="B206" s="158"/>
      <c r="C206" s="158"/>
      <c r="D206" s="158"/>
      <c r="E206" s="158"/>
      <c r="F206" s="158"/>
      <c r="G206" s="136"/>
      <c r="H206" s="136"/>
    </row>
    <row r="207" spans="1:8" ht="15">
      <c r="A207" s="136"/>
      <c r="B207" s="158"/>
      <c r="C207" s="158"/>
      <c r="D207" s="158"/>
      <c r="E207" s="158"/>
      <c r="F207" s="158"/>
      <c r="G207" s="136"/>
      <c r="H207" s="136"/>
    </row>
    <row r="208" spans="1:8" ht="15">
      <c r="A208" s="136"/>
      <c r="B208" s="158"/>
      <c r="C208" s="158"/>
      <c r="D208" s="158"/>
      <c r="E208" s="158"/>
      <c r="F208" s="158"/>
      <c r="G208" s="136"/>
      <c r="H208" s="136"/>
    </row>
    <row r="209" spans="1:8" ht="15">
      <c r="A209" s="136"/>
      <c r="B209" s="158"/>
      <c r="C209" s="158"/>
      <c r="D209" s="158"/>
      <c r="E209" s="158"/>
      <c r="F209" s="158"/>
      <c r="G209" s="136"/>
      <c r="H209" s="136"/>
    </row>
    <row r="210" spans="1:8" ht="15">
      <c r="A210" s="136"/>
      <c r="B210" s="158"/>
      <c r="C210" s="158"/>
      <c r="D210" s="158"/>
      <c r="E210" s="158"/>
      <c r="F210" s="158"/>
      <c r="G210" s="136"/>
      <c r="H210" s="136"/>
    </row>
    <row r="211" spans="1:8" ht="15">
      <c r="A211" s="136"/>
      <c r="B211" s="158"/>
      <c r="C211" s="158"/>
      <c r="D211" s="158"/>
      <c r="E211" s="158"/>
      <c r="F211" s="158"/>
      <c r="G211" s="136"/>
      <c r="H211" s="136"/>
    </row>
    <row r="212" spans="1:8" ht="15">
      <c r="A212" s="136"/>
      <c r="B212" s="158"/>
      <c r="C212" s="158"/>
      <c r="D212" s="158"/>
      <c r="E212" s="158"/>
      <c r="F212" s="158"/>
      <c r="G212" s="136"/>
      <c r="H212" s="136"/>
    </row>
    <row r="213" spans="1:8" ht="15">
      <c r="A213" s="136"/>
      <c r="B213" s="158"/>
      <c r="C213" s="158"/>
      <c r="D213" s="158"/>
      <c r="E213" s="158"/>
      <c r="F213" s="158"/>
      <c r="G213" s="136"/>
      <c r="H213" s="136"/>
    </row>
    <row r="214" spans="1:8" ht="15">
      <c r="A214" s="136"/>
      <c r="B214" s="158"/>
      <c r="C214" s="158"/>
      <c r="D214" s="158"/>
      <c r="E214" s="158"/>
      <c r="F214" s="158"/>
      <c r="G214" s="136"/>
      <c r="H214" s="136"/>
    </row>
    <row r="215" spans="1:8" ht="15">
      <c r="A215" s="136"/>
      <c r="B215" s="158"/>
      <c r="C215" s="158"/>
      <c r="D215" s="158"/>
      <c r="E215" s="158"/>
      <c r="F215" s="158"/>
      <c r="G215" s="136"/>
      <c r="H215" s="136"/>
    </row>
    <row r="216" spans="1:8" ht="15">
      <c r="A216" s="136"/>
      <c r="B216" s="158"/>
      <c r="C216" s="158"/>
      <c r="D216" s="158"/>
      <c r="E216" s="158"/>
      <c r="F216" s="158"/>
      <c r="G216" s="136"/>
      <c r="H216" s="136"/>
    </row>
    <row r="217" spans="1:8" ht="15">
      <c r="A217" s="136"/>
      <c r="B217" s="158"/>
      <c r="C217" s="158"/>
      <c r="D217" s="158"/>
      <c r="E217" s="158"/>
      <c r="F217" s="158"/>
      <c r="G217" s="136"/>
      <c r="H217" s="136"/>
    </row>
    <row r="218" spans="1:8" ht="15">
      <c r="A218" s="136"/>
      <c r="B218" s="158"/>
      <c r="C218" s="158"/>
      <c r="D218" s="158"/>
      <c r="E218" s="158"/>
      <c r="F218" s="158"/>
      <c r="G218" s="136"/>
      <c r="H218" s="136"/>
    </row>
    <row r="219" spans="1:8" ht="15">
      <c r="A219" s="136"/>
      <c r="B219" s="158"/>
      <c r="C219" s="158"/>
      <c r="D219" s="158"/>
      <c r="E219" s="158"/>
      <c r="F219" s="158"/>
      <c r="G219" s="136"/>
      <c r="H219" s="136"/>
    </row>
    <row r="220" spans="1:8" ht="15">
      <c r="A220" s="136"/>
      <c r="B220" s="158"/>
      <c r="C220" s="158"/>
      <c r="D220" s="158"/>
      <c r="E220" s="158"/>
      <c r="F220" s="158"/>
      <c r="G220" s="136"/>
      <c r="H220" s="136"/>
    </row>
    <row r="221" spans="1:8" ht="15">
      <c r="A221" s="136"/>
      <c r="B221" s="158"/>
      <c r="C221" s="158"/>
      <c r="D221" s="158"/>
      <c r="E221" s="158"/>
      <c r="F221" s="158"/>
      <c r="G221" s="136"/>
      <c r="H221" s="136"/>
    </row>
    <row r="222" spans="1:8" ht="15">
      <c r="A222" s="136"/>
      <c r="B222" s="158"/>
      <c r="C222" s="158"/>
      <c r="D222" s="158"/>
      <c r="E222" s="158"/>
      <c r="F222" s="158"/>
      <c r="G222" s="136"/>
      <c r="H222" s="136"/>
    </row>
    <row r="223" spans="1:8" ht="15">
      <c r="A223" s="136"/>
      <c r="B223" s="158"/>
      <c r="C223" s="158"/>
      <c r="D223" s="158"/>
      <c r="E223" s="158"/>
      <c r="F223" s="158"/>
      <c r="G223" s="136"/>
      <c r="H223" s="136"/>
    </row>
    <row r="224" spans="1:8" ht="15">
      <c r="A224" s="136"/>
      <c r="B224" s="158"/>
      <c r="C224" s="158"/>
      <c r="D224" s="158"/>
      <c r="E224" s="158"/>
      <c r="F224" s="158"/>
      <c r="G224" s="136"/>
      <c r="H224" s="136"/>
    </row>
    <row r="225" spans="1:8" ht="15">
      <c r="A225" s="136"/>
      <c r="B225" s="158"/>
      <c r="C225" s="158"/>
      <c r="D225" s="158"/>
      <c r="E225" s="158"/>
      <c r="F225" s="158"/>
      <c r="G225" s="136"/>
      <c r="H225" s="136"/>
    </row>
    <row r="226" spans="1:8" ht="15">
      <c r="A226" s="136"/>
      <c r="B226" s="158"/>
      <c r="C226" s="158"/>
      <c r="D226" s="158"/>
      <c r="E226" s="158"/>
      <c r="F226" s="158"/>
      <c r="G226" s="136"/>
      <c r="H226" s="136"/>
    </row>
    <row r="227" spans="1:8" ht="15">
      <c r="A227" s="136"/>
      <c r="B227" s="158"/>
      <c r="C227" s="158"/>
      <c r="D227" s="158"/>
      <c r="E227" s="158"/>
      <c r="F227" s="158"/>
      <c r="G227" s="136"/>
      <c r="H227" s="136"/>
    </row>
    <row r="228" spans="1:8" ht="15">
      <c r="A228" s="136"/>
      <c r="B228" s="158"/>
      <c r="C228" s="158"/>
      <c r="D228" s="158"/>
      <c r="E228" s="158"/>
      <c r="F228" s="158"/>
      <c r="G228" s="136"/>
      <c r="H228" s="136"/>
    </row>
    <row r="229" spans="1:8" ht="15">
      <c r="A229" s="136"/>
      <c r="B229" s="158"/>
      <c r="C229" s="158"/>
      <c r="D229" s="158"/>
      <c r="E229" s="158"/>
      <c r="F229" s="158"/>
      <c r="G229" s="136"/>
      <c r="H229" s="136"/>
    </row>
    <row r="230" spans="1:8" ht="15">
      <c r="A230" s="136"/>
      <c r="B230" s="158"/>
      <c r="C230" s="158"/>
      <c r="D230" s="158"/>
      <c r="E230" s="158"/>
      <c r="F230" s="158"/>
      <c r="G230" s="136"/>
      <c r="H230" s="136"/>
    </row>
    <row r="231" spans="1:8" ht="15">
      <c r="A231" s="136"/>
      <c r="B231" s="158"/>
      <c r="C231" s="158"/>
      <c r="D231" s="158"/>
      <c r="E231" s="158"/>
      <c r="F231" s="158"/>
      <c r="G231" s="136"/>
      <c r="H231" s="136"/>
    </row>
    <row r="232" spans="1:8" ht="15">
      <c r="A232" s="136"/>
      <c r="B232" s="158"/>
      <c r="C232" s="158"/>
      <c r="D232" s="158"/>
      <c r="E232" s="158"/>
      <c r="F232" s="158"/>
      <c r="G232" s="136"/>
      <c r="H232" s="136"/>
    </row>
    <row r="233" spans="1:8" ht="15">
      <c r="A233" s="136"/>
      <c r="B233" s="158"/>
      <c r="C233" s="158"/>
      <c r="D233" s="158"/>
      <c r="E233" s="158"/>
      <c r="F233" s="158"/>
      <c r="G233" s="136"/>
      <c r="H233" s="136"/>
    </row>
    <row r="234" spans="1:8" ht="15">
      <c r="A234" s="136"/>
      <c r="B234" s="158"/>
      <c r="C234" s="158"/>
      <c r="D234" s="158"/>
      <c r="E234" s="158"/>
      <c r="F234" s="158"/>
      <c r="G234" s="136"/>
      <c r="H234" s="136"/>
    </row>
    <row r="235" spans="1:8" ht="15">
      <c r="A235" s="136"/>
      <c r="B235" s="158"/>
      <c r="C235" s="158"/>
      <c r="D235" s="158"/>
      <c r="E235" s="158"/>
      <c r="F235" s="158"/>
      <c r="G235" s="136"/>
      <c r="H235" s="136"/>
    </row>
    <row r="236" spans="1:8" ht="15">
      <c r="A236" s="136"/>
      <c r="B236" s="158"/>
      <c r="C236" s="158"/>
      <c r="D236" s="158"/>
      <c r="E236" s="158"/>
      <c r="F236" s="158"/>
      <c r="G236" s="136"/>
      <c r="H236" s="136"/>
    </row>
    <row r="237" spans="1:8" ht="15">
      <c r="A237" s="136"/>
      <c r="B237" s="158"/>
      <c r="C237" s="158"/>
      <c r="D237" s="158"/>
      <c r="E237" s="158"/>
      <c r="F237" s="158"/>
      <c r="G237" s="136"/>
      <c r="H237" s="136"/>
    </row>
    <row r="238" spans="1:8" ht="15">
      <c r="A238" s="136"/>
      <c r="B238" s="158"/>
      <c r="C238" s="158"/>
      <c r="D238" s="158"/>
      <c r="E238" s="158"/>
      <c r="F238" s="158"/>
      <c r="G238" s="136"/>
      <c r="H238" s="136"/>
    </row>
    <row r="239" spans="1:8" ht="15">
      <c r="A239" s="136"/>
      <c r="B239" s="158"/>
      <c r="C239" s="158"/>
      <c r="D239" s="158"/>
      <c r="E239" s="158"/>
      <c r="F239" s="158"/>
      <c r="G239" s="136"/>
      <c r="H239" s="136"/>
    </row>
    <row r="240" spans="1:8" ht="15">
      <c r="A240" s="136"/>
      <c r="B240" s="158"/>
      <c r="C240" s="158"/>
      <c r="D240" s="158"/>
      <c r="E240" s="158"/>
      <c r="F240" s="158"/>
      <c r="G240" s="136"/>
      <c r="H240" s="136"/>
    </row>
    <row r="241" spans="1:8" ht="15">
      <c r="A241" s="136"/>
      <c r="B241" s="158"/>
      <c r="C241" s="158"/>
      <c r="D241" s="158"/>
      <c r="E241" s="158"/>
      <c r="F241" s="158"/>
      <c r="G241" s="136"/>
      <c r="H241" s="136"/>
    </row>
    <row r="242" spans="1:8" ht="15">
      <c r="A242" s="136"/>
      <c r="B242" s="158"/>
      <c r="C242" s="158"/>
      <c r="D242" s="158"/>
      <c r="E242" s="158"/>
      <c r="F242" s="158"/>
      <c r="G242" s="136"/>
      <c r="H242" s="136"/>
    </row>
    <row r="243" spans="1:8" ht="15">
      <c r="A243" s="136"/>
      <c r="B243" s="158"/>
      <c r="C243" s="158"/>
      <c r="D243" s="158"/>
      <c r="E243" s="158"/>
      <c r="F243" s="158"/>
      <c r="G243" s="136"/>
      <c r="H243" s="136"/>
    </row>
    <row r="244" spans="1:8" ht="15">
      <c r="A244" s="136"/>
      <c r="B244" s="158"/>
      <c r="C244" s="158"/>
      <c r="D244" s="158"/>
      <c r="E244" s="158"/>
      <c r="F244" s="158"/>
      <c r="G244" s="136"/>
      <c r="H244" s="136"/>
    </row>
    <row r="245" spans="1:8" ht="15">
      <c r="A245" s="136"/>
      <c r="B245" s="158"/>
      <c r="C245" s="158"/>
      <c r="D245" s="158"/>
      <c r="E245" s="158"/>
      <c r="F245" s="158"/>
      <c r="G245" s="136"/>
      <c r="H245" s="136"/>
    </row>
    <row r="246" spans="1:8" ht="15">
      <c r="A246" s="136"/>
      <c r="B246" s="158"/>
      <c r="C246" s="158"/>
      <c r="D246" s="158"/>
      <c r="E246" s="158"/>
      <c r="F246" s="158"/>
      <c r="G246" s="136"/>
      <c r="H246" s="136"/>
    </row>
    <row r="247" spans="1:8" ht="15">
      <c r="A247" s="136"/>
      <c r="B247" s="158"/>
      <c r="C247" s="158"/>
      <c r="D247" s="158"/>
      <c r="E247" s="158"/>
      <c r="F247" s="158"/>
      <c r="G247" s="136"/>
      <c r="H247" s="136"/>
    </row>
    <row r="248" spans="1:8" ht="15">
      <c r="A248" s="136"/>
      <c r="B248" s="158"/>
      <c r="C248" s="158"/>
      <c r="D248" s="158"/>
      <c r="E248" s="158"/>
      <c r="F248" s="158"/>
      <c r="G248" s="136"/>
      <c r="H248" s="136"/>
    </row>
    <row r="249" spans="1:8" ht="15">
      <c r="A249" s="136"/>
      <c r="B249" s="158"/>
      <c r="C249" s="158"/>
      <c r="D249" s="158"/>
      <c r="E249" s="158"/>
      <c r="F249" s="158"/>
      <c r="G249" s="136"/>
      <c r="H249" s="136"/>
    </row>
    <row r="250" spans="1:8" ht="15">
      <c r="A250" s="136"/>
      <c r="B250" s="158"/>
      <c r="C250" s="158"/>
      <c r="D250" s="158"/>
      <c r="E250" s="158"/>
      <c r="F250" s="158"/>
      <c r="G250" s="136"/>
      <c r="H250" s="136"/>
    </row>
    <row r="251" spans="1:8" ht="15">
      <c r="A251" s="136"/>
      <c r="B251" s="158"/>
      <c r="C251" s="158"/>
      <c r="D251" s="158"/>
      <c r="E251" s="158"/>
      <c r="F251" s="158"/>
      <c r="G251" s="136"/>
      <c r="H251" s="136"/>
    </row>
    <row r="252" spans="1:8" ht="15">
      <c r="A252" s="136"/>
      <c r="B252" s="158"/>
      <c r="C252" s="158"/>
      <c r="D252" s="158"/>
      <c r="E252" s="158"/>
      <c r="F252" s="158"/>
      <c r="G252" s="136"/>
      <c r="H252" s="136"/>
    </row>
    <row r="253" spans="1:8" ht="15">
      <c r="A253" s="136"/>
      <c r="B253" s="158"/>
      <c r="C253" s="158"/>
      <c r="D253" s="158"/>
      <c r="E253" s="158"/>
      <c r="F253" s="158"/>
      <c r="G253" s="136"/>
      <c r="H253" s="136"/>
    </row>
    <row r="254" spans="1:8" ht="15">
      <c r="A254" s="136"/>
      <c r="B254" s="158"/>
      <c r="C254" s="158"/>
      <c r="D254" s="158"/>
      <c r="E254" s="158"/>
      <c r="F254" s="158"/>
      <c r="G254" s="136"/>
      <c r="H254" s="136"/>
    </row>
    <row r="255" spans="1:8" ht="15">
      <c r="A255" s="136"/>
      <c r="B255" s="158"/>
      <c r="C255" s="158"/>
      <c r="D255" s="158"/>
      <c r="E255" s="158"/>
      <c r="F255" s="158"/>
      <c r="G255" s="136"/>
      <c r="H255" s="136"/>
    </row>
    <row r="256" spans="1:8" ht="15">
      <c r="A256" s="136"/>
      <c r="B256" s="158"/>
      <c r="C256" s="158"/>
      <c r="D256" s="158"/>
      <c r="E256" s="158"/>
      <c r="F256" s="158"/>
      <c r="G256" s="136"/>
      <c r="H256" s="136"/>
    </row>
    <row r="257" spans="1:8" ht="15">
      <c r="A257" s="136"/>
      <c r="B257" s="158"/>
      <c r="C257" s="158"/>
      <c r="D257" s="158"/>
      <c r="E257" s="158"/>
      <c r="F257" s="158"/>
      <c r="G257" s="136"/>
      <c r="H257" s="136"/>
    </row>
    <row r="258" spans="1:8" ht="15">
      <c r="A258" s="136"/>
      <c r="B258" s="158"/>
      <c r="C258" s="158"/>
      <c r="D258" s="158"/>
      <c r="E258" s="158"/>
      <c r="F258" s="158"/>
      <c r="G258" s="136"/>
      <c r="H258" s="136"/>
    </row>
    <row r="259" spans="1:8" ht="15">
      <c r="A259" s="136"/>
      <c r="B259" s="158"/>
      <c r="C259" s="158"/>
      <c r="D259" s="158"/>
      <c r="E259" s="158"/>
      <c r="F259" s="158"/>
      <c r="G259" s="136"/>
      <c r="H259" s="136"/>
    </row>
    <row r="260" spans="1:8" ht="15">
      <c r="A260" s="136"/>
      <c r="B260" s="158"/>
      <c r="C260" s="158"/>
      <c r="D260" s="158"/>
      <c r="E260" s="158"/>
      <c r="F260" s="158"/>
      <c r="G260" s="136"/>
      <c r="H260" s="136"/>
    </row>
    <row r="261" spans="1:8" ht="15">
      <c r="A261" s="136"/>
      <c r="B261" s="158"/>
      <c r="C261" s="158"/>
      <c r="D261" s="158"/>
      <c r="E261" s="158"/>
      <c r="F261" s="158"/>
      <c r="G261" s="136"/>
      <c r="H261" s="136"/>
    </row>
    <row r="262" spans="1:8" ht="15">
      <c r="A262" s="136"/>
      <c r="B262" s="158"/>
      <c r="C262" s="158"/>
      <c r="D262" s="158"/>
      <c r="E262" s="158"/>
      <c r="F262" s="158"/>
      <c r="G262" s="136"/>
      <c r="H262" s="136"/>
    </row>
    <row r="263" spans="1:8" ht="15">
      <c r="A263" s="136"/>
      <c r="B263" s="158"/>
      <c r="C263" s="158"/>
      <c r="D263" s="158"/>
      <c r="E263" s="158"/>
      <c r="F263" s="158"/>
      <c r="G263" s="136"/>
      <c r="H263" s="136"/>
    </row>
    <row r="264" spans="1:8" ht="15">
      <c r="A264" s="136"/>
      <c r="B264" s="158"/>
      <c r="C264" s="158"/>
      <c r="D264" s="158"/>
      <c r="E264" s="158"/>
      <c r="F264" s="158"/>
      <c r="G264" s="136"/>
      <c r="H264" s="136"/>
    </row>
    <row r="265" spans="1:8" ht="15">
      <c r="A265" s="136"/>
      <c r="B265" s="158"/>
      <c r="C265" s="158"/>
      <c r="D265" s="158"/>
      <c r="E265" s="158"/>
      <c r="F265" s="158"/>
      <c r="G265" s="136"/>
      <c r="H265" s="136"/>
    </row>
    <row r="266" spans="1:8" ht="15">
      <c r="A266" s="136"/>
      <c r="B266" s="158"/>
      <c r="C266" s="158"/>
      <c r="D266" s="158"/>
      <c r="E266" s="158"/>
      <c r="F266" s="158"/>
      <c r="G266" s="136"/>
      <c r="H266" s="136"/>
    </row>
    <row r="267" spans="1:8" ht="15">
      <c r="A267" s="136"/>
      <c r="B267" s="158"/>
      <c r="C267" s="158"/>
      <c r="D267" s="158"/>
      <c r="E267" s="158"/>
      <c r="F267" s="158"/>
      <c r="G267" s="136"/>
      <c r="H267" s="136"/>
    </row>
    <row r="268" spans="1:8" ht="15">
      <c r="A268" s="136"/>
      <c r="B268" s="158"/>
      <c r="C268" s="158"/>
      <c r="D268" s="158"/>
      <c r="E268" s="158"/>
      <c r="F268" s="158"/>
      <c r="G268" s="136"/>
      <c r="H268" s="136"/>
    </row>
    <row r="269" spans="1:8" ht="15">
      <c r="A269" s="136"/>
      <c r="B269" s="158"/>
      <c r="C269" s="158"/>
      <c r="D269" s="158"/>
      <c r="E269" s="158"/>
      <c r="F269" s="158"/>
      <c r="G269" s="136"/>
      <c r="H269" s="136"/>
    </row>
    <row r="270" spans="1:8" ht="15">
      <c r="A270" s="136"/>
      <c r="B270" s="158"/>
      <c r="C270" s="158"/>
      <c r="D270" s="158"/>
      <c r="E270" s="158"/>
      <c r="F270" s="158"/>
      <c r="G270" s="136"/>
      <c r="H270" s="136"/>
    </row>
    <row r="271" spans="1:8" ht="15">
      <c r="A271" s="136"/>
      <c r="B271" s="158"/>
      <c r="C271" s="158"/>
      <c r="D271" s="158"/>
      <c r="E271" s="158"/>
      <c r="F271" s="158"/>
      <c r="G271" s="136"/>
      <c r="H271" s="136"/>
    </row>
    <row r="272" spans="1:8" ht="15">
      <c r="A272" s="136"/>
      <c r="B272" s="158"/>
      <c r="C272" s="158"/>
      <c r="D272" s="158"/>
      <c r="E272" s="158"/>
      <c r="F272" s="158"/>
      <c r="G272" s="136"/>
      <c r="H272" s="136"/>
    </row>
    <row r="273" spans="1:8" ht="15">
      <c r="A273" s="136"/>
      <c r="B273" s="158"/>
      <c r="C273" s="158"/>
      <c r="D273" s="158"/>
      <c r="E273" s="158"/>
      <c r="F273" s="158"/>
      <c r="G273" s="136"/>
      <c r="H273" s="136"/>
    </row>
    <row r="274" spans="1:8" ht="15">
      <c r="A274" s="136"/>
      <c r="B274" s="158"/>
      <c r="C274" s="158"/>
      <c r="D274" s="158"/>
      <c r="E274" s="158"/>
      <c r="F274" s="158"/>
      <c r="G274" s="136"/>
      <c r="H274" s="136"/>
    </row>
    <row r="275" spans="1:8" ht="15">
      <c r="A275" s="136"/>
      <c r="B275" s="158"/>
      <c r="C275" s="158"/>
      <c r="D275" s="158"/>
      <c r="E275" s="158"/>
      <c r="F275" s="158"/>
      <c r="G275" s="136"/>
      <c r="H275" s="136"/>
    </row>
    <row r="276" spans="1:8" ht="15">
      <c r="A276" s="136"/>
      <c r="B276" s="158"/>
      <c r="C276" s="158"/>
      <c r="D276" s="158"/>
      <c r="E276" s="158"/>
      <c r="F276" s="158"/>
      <c r="G276" s="136"/>
      <c r="H276" s="136"/>
    </row>
    <row r="277" spans="1:8" ht="15">
      <c r="A277" s="136"/>
      <c r="B277" s="158"/>
      <c r="C277" s="158"/>
      <c r="D277" s="158"/>
      <c r="E277" s="158"/>
      <c r="F277" s="158"/>
      <c r="G277" s="136"/>
      <c r="H277" s="136"/>
    </row>
    <row r="278" spans="1:8" ht="15">
      <c r="A278" s="136"/>
      <c r="B278" s="158"/>
      <c r="C278" s="158"/>
      <c r="D278" s="158"/>
      <c r="E278" s="158"/>
      <c r="F278" s="158"/>
      <c r="G278" s="136"/>
      <c r="H278" s="136"/>
    </row>
    <row r="279" spans="1:8" ht="15">
      <c r="A279" s="136"/>
      <c r="B279" s="158"/>
      <c r="C279" s="158"/>
      <c r="D279" s="158"/>
      <c r="E279" s="158"/>
      <c r="F279" s="158"/>
      <c r="G279" s="136"/>
      <c r="H279" s="136"/>
    </row>
    <row r="280" spans="1:8" ht="15">
      <c r="A280" s="136"/>
      <c r="B280" s="158"/>
      <c r="C280" s="158"/>
      <c r="D280" s="158"/>
      <c r="E280" s="158"/>
      <c r="F280" s="158"/>
      <c r="G280" s="136"/>
      <c r="H280" s="136"/>
    </row>
    <row r="281" spans="1:8" ht="15">
      <c r="A281" s="136"/>
      <c r="B281" s="158"/>
      <c r="C281" s="158"/>
      <c r="D281" s="158"/>
      <c r="E281" s="158"/>
      <c r="F281" s="158"/>
      <c r="G281" s="136"/>
      <c r="H281" s="136"/>
    </row>
    <row r="282" spans="1:8" ht="15">
      <c r="A282" s="136"/>
      <c r="B282" s="158"/>
      <c r="C282" s="158"/>
      <c r="D282" s="158"/>
      <c r="E282" s="158"/>
      <c r="F282" s="158"/>
      <c r="G282" s="136"/>
      <c r="H282" s="136"/>
    </row>
    <row r="283" spans="1:8" ht="15">
      <c r="A283" s="136"/>
      <c r="B283" s="158"/>
      <c r="C283" s="158"/>
      <c r="D283" s="158"/>
      <c r="E283" s="158"/>
      <c r="F283" s="158"/>
      <c r="G283" s="136"/>
      <c r="H283" s="136"/>
    </row>
    <row r="284" spans="1:8" ht="15">
      <c r="A284" s="136"/>
      <c r="B284" s="158"/>
      <c r="C284" s="158"/>
      <c r="D284" s="158"/>
      <c r="E284" s="158"/>
      <c r="F284" s="158"/>
      <c r="G284" s="136"/>
      <c r="H284" s="136"/>
    </row>
    <row r="285" spans="1:8" ht="15">
      <c r="A285" s="136"/>
      <c r="B285" s="158"/>
      <c r="C285" s="158"/>
      <c r="D285" s="158"/>
      <c r="E285" s="158"/>
      <c r="F285" s="158"/>
      <c r="G285" s="136"/>
      <c r="H285" s="136"/>
    </row>
    <row r="286" spans="1:8" ht="15">
      <c r="A286" s="136"/>
      <c r="B286" s="158"/>
      <c r="C286" s="158"/>
      <c r="D286" s="158"/>
      <c r="E286" s="158"/>
      <c r="F286" s="158"/>
      <c r="G286" s="136"/>
      <c r="H286" s="136"/>
    </row>
    <row r="287" spans="1:8" ht="15">
      <c r="A287" s="136"/>
      <c r="B287" s="158"/>
      <c r="C287" s="158"/>
      <c r="D287" s="158"/>
      <c r="E287" s="158"/>
      <c r="F287" s="158"/>
      <c r="G287" s="136"/>
      <c r="H287" s="136"/>
    </row>
    <row r="288" spans="1:8" ht="15">
      <c r="A288" s="136"/>
      <c r="B288" s="158"/>
      <c r="C288" s="158"/>
      <c r="D288" s="158"/>
      <c r="E288" s="158"/>
      <c r="F288" s="158"/>
      <c r="G288" s="136"/>
      <c r="H288" s="136"/>
    </row>
    <row r="289" spans="1:8" ht="15">
      <c r="A289" s="136"/>
      <c r="B289" s="158"/>
      <c r="C289" s="158"/>
      <c r="D289" s="158"/>
      <c r="E289" s="158"/>
      <c r="F289" s="158"/>
      <c r="G289" s="136"/>
      <c r="H289" s="136"/>
    </row>
    <row r="290" spans="1:8" ht="15">
      <c r="A290" s="136"/>
      <c r="B290" s="158"/>
      <c r="C290" s="158"/>
      <c r="D290" s="158"/>
      <c r="E290" s="158"/>
      <c r="F290" s="158"/>
      <c r="G290" s="136"/>
      <c r="H290" s="136"/>
    </row>
    <row r="291" spans="1:8" ht="15">
      <c r="A291" s="136"/>
      <c r="B291" s="158"/>
      <c r="C291" s="158"/>
      <c r="D291" s="158"/>
      <c r="E291" s="158"/>
      <c r="F291" s="158"/>
      <c r="G291" s="136"/>
      <c r="H291" s="136"/>
    </row>
    <row r="292" spans="1:8" ht="15">
      <c r="A292" s="136"/>
      <c r="B292" s="158"/>
      <c r="C292" s="158"/>
      <c r="D292" s="158"/>
      <c r="E292" s="158"/>
      <c r="F292" s="158"/>
      <c r="G292" s="136"/>
      <c r="H292" s="136"/>
    </row>
    <row r="293" spans="1:8" ht="15">
      <c r="A293" s="136"/>
      <c r="B293" s="158"/>
      <c r="C293" s="158"/>
      <c r="D293" s="158"/>
      <c r="E293" s="158"/>
      <c r="F293" s="158"/>
      <c r="G293" s="136"/>
      <c r="H293" s="136"/>
    </row>
    <row r="294" spans="1:8" ht="15">
      <c r="A294" s="136"/>
      <c r="B294" s="158"/>
      <c r="C294" s="158"/>
      <c r="D294" s="158"/>
      <c r="E294" s="158"/>
      <c r="F294" s="158"/>
      <c r="G294" s="136"/>
      <c r="H294" s="136"/>
    </row>
    <row r="295" spans="1:8" ht="15">
      <c r="A295" s="136"/>
      <c r="B295" s="158"/>
      <c r="C295" s="158"/>
      <c r="D295" s="158"/>
      <c r="E295" s="158"/>
      <c r="F295" s="158"/>
      <c r="G295" s="136"/>
      <c r="H295" s="136"/>
    </row>
    <row r="296" spans="1:8" ht="15">
      <c r="A296" s="136"/>
      <c r="B296" s="158"/>
      <c r="C296" s="158"/>
      <c r="D296" s="158"/>
      <c r="E296" s="158"/>
      <c r="F296" s="158"/>
      <c r="G296" s="136"/>
      <c r="H296" s="136"/>
    </row>
    <row r="297" spans="1:8" ht="15">
      <c r="A297" s="136"/>
      <c r="B297" s="158"/>
      <c r="C297" s="158"/>
      <c r="D297" s="158"/>
      <c r="E297" s="158"/>
      <c r="F297" s="158"/>
      <c r="G297" s="136"/>
      <c r="H297" s="136"/>
    </row>
    <row r="298" spans="1:8" ht="15">
      <c r="A298" s="136"/>
      <c r="B298" s="158"/>
      <c r="C298" s="158"/>
      <c r="D298" s="158"/>
      <c r="E298" s="158"/>
      <c r="F298" s="158"/>
      <c r="G298" s="136"/>
      <c r="H298" s="136"/>
    </row>
    <row r="299" spans="1:8" ht="15">
      <c r="A299" s="136"/>
      <c r="B299" s="158"/>
      <c r="C299" s="158"/>
      <c r="D299" s="158"/>
      <c r="E299" s="158"/>
      <c r="F299" s="158"/>
      <c r="G299" s="136"/>
      <c r="H299" s="136"/>
    </row>
    <row r="300" spans="1:8" ht="15">
      <c r="A300" s="136"/>
      <c r="B300" s="158"/>
      <c r="C300" s="158"/>
      <c r="D300" s="158"/>
      <c r="E300" s="158"/>
      <c r="F300" s="158"/>
      <c r="G300" s="136"/>
      <c r="H300" s="136"/>
    </row>
    <row r="301" spans="1:8" ht="15">
      <c r="A301" s="136"/>
      <c r="B301" s="158"/>
      <c r="C301" s="158"/>
      <c r="D301" s="158"/>
      <c r="E301" s="158"/>
      <c r="F301" s="158"/>
      <c r="G301" s="136"/>
      <c r="H301" s="136"/>
    </row>
    <row r="302" spans="1:8" ht="15">
      <c r="A302" s="136"/>
      <c r="B302" s="158"/>
      <c r="C302" s="158"/>
      <c r="D302" s="158"/>
      <c r="E302" s="158"/>
      <c r="F302" s="158"/>
      <c r="G302" s="136"/>
      <c r="H302" s="136"/>
    </row>
    <row r="303" spans="1:8" ht="15">
      <c r="A303" s="136"/>
      <c r="B303" s="158"/>
      <c r="C303" s="158"/>
      <c r="D303" s="158"/>
      <c r="E303" s="158"/>
      <c r="F303" s="158"/>
      <c r="G303" s="136"/>
      <c r="H303" s="136"/>
    </row>
    <row r="304" spans="1:8" ht="15">
      <c r="A304" s="136"/>
      <c r="B304" s="158"/>
      <c r="C304" s="158"/>
      <c r="D304" s="158"/>
      <c r="E304" s="158"/>
      <c r="F304" s="158"/>
      <c r="G304" s="136"/>
      <c r="H304" s="136"/>
    </row>
    <row r="305" spans="1:8" ht="15">
      <c r="A305" s="136"/>
      <c r="B305" s="158"/>
      <c r="C305" s="158"/>
      <c r="D305" s="158"/>
      <c r="E305" s="158"/>
      <c r="F305" s="158"/>
      <c r="G305" s="136"/>
      <c r="H305" s="136"/>
    </row>
    <row r="306" spans="1:8" ht="15">
      <c r="A306" s="136"/>
      <c r="B306" s="158"/>
      <c r="C306" s="158"/>
      <c r="D306" s="158"/>
      <c r="E306" s="158"/>
      <c r="F306" s="158"/>
      <c r="G306" s="136"/>
      <c r="H306" s="136"/>
    </row>
    <row r="307" spans="1:8" ht="15">
      <c r="A307" s="136"/>
      <c r="B307" s="158"/>
      <c r="C307" s="158"/>
      <c r="D307" s="158"/>
      <c r="E307" s="158"/>
      <c r="F307" s="158"/>
      <c r="G307" s="136"/>
      <c r="H307" s="136"/>
    </row>
    <row r="308" spans="1:8" ht="15">
      <c r="A308" s="136"/>
      <c r="B308" s="158"/>
      <c r="C308" s="158"/>
      <c r="D308" s="158"/>
      <c r="E308" s="158"/>
      <c r="F308" s="158"/>
      <c r="G308" s="136"/>
      <c r="H308" s="136"/>
    </row>
    <row r="309" spans="1:8" ht="15">
      <c r="A309" s="136"/>
      <c r="B309" s="158"/>
      <c r="C309" s="158"/>
      <c r="D309" s="158"/>
      <c r="E309" s="158"/>
      <c r="F309" s="158"/>
      <c r="G309" s="136"/>
      <c r="H309" s="136"/>
    </row>
    <row r="310" spans="1:8" ht="15">
      <c r="A310" s="136"/>
      <c r="B310" s="158"/>
      <c r="C310" s="158"/>
      <c r="D310" s="158"/>
      <c r="E310" s="158"/>
      <c r="F310" s="158"/>
      <c r="G310" s="136"/>
      <c r="H310" s="136"/>
    </row>
    <row r="311" spans="1:8" ht="15">
      <c r="A311" s="136"/>
      <c r="B311" s="158"/>
      <c r="C311" s="158"/>
      <c r="D311" s="158"/>
      <c r="E311" s="158"/>
      <c r="F311" s="158"/>
      <c r="G311" s="136"/>
      <c r="H311" s="136"/>
    </row>
    <row r="312" spans="1:8" ht="15">
      <c r="A312" s="136"/>
      <c r="B312" s="158"/>
      <c r="C312" s="158"/>
      <c r="D312" s="158"/>
      <c r="E312" s="158"/>
      <c r="F312" s="158"/>
      <c r="G312" s="136"/>
      <c r="H312" s="136"/>
    </row>
    <row r="313" spans="1:8" ht="15">
      <c r="A313" s="136"/>
      <c r="B313" s="158"/>
      <c r="C313" s="158"/>
      <c r="D313" s="158"/>
      <c r="E313" s="158"/>
      <c r="F313" s="158"/>
      <c r="G313" s="136"/>
      <c r="H313" s="136"/>
    </row>
    <row r="314" spans="1:8" ht="15">
      <c r="A314" s="136"/>
      <c r="B314" s="158"/>
      <c r="C314" s="158"/>
      <c r="D314" s="158"/>
      <c r="E314" s="158"/>
      <c r="F314" s="158"/>
      <c r="G314" s="136"/>
      <c r="H314" s="136"/>
    </row>
    <row r="315" spans="1:8" ht="15">
      <c r="A315" s="136"/>
      <c r="B315" s="158"/>
      <c r="C315" s="158"/>
      <c r="D315" s="158"/>
      <c r="E315" s="158"/>
      <c r="F315" s="158"/>
      <c r="G315" s="136"/>
      <c r="H315" s="136"/>
    </row>
    <row r="316" spans="1:8" ht="15">
      <c r="A316" s="136"/>
      <c r="B316" s="158"/>
      <c r="C316" s="158"/>
      <c r="D316" s="158"/>
      <c r="E316" s="158"/>
      <c r="F316" s="158"/>
      <c r="G316" s="136"/>
      <c r="H316" s="136"/>
    </row>
    <row r="317" spans="1:8" ht="15">
      <c r="A317" s="136"/>
      <c r="B317" s="158"/>
      <c r="C317" s="158"/>
      <c r="D317" s="158"/>
      <c r="E317" s="158"/>
      <c r="F317" s="158"/>
      <c r="G317" s="136"/>
      <c r="H317" s="136"/>
    </row>
    <row r="318" spans="1:8" ht="15">
      <c r="A318" s="136"/>
      <c r="B318" s="158"/>
      <c r="C318" s="158"/>
      <c r="D318" s="158"/>
      <c r="E318" s="158"/>
      <c r="F318" s="158"/>
      <c r="G318" s="136"/>
      <c r="H318" s="136"/>
    </row>
    <row r="319" spans="1:8" ht="15">
      <c r="A319" s="136"/>
      <c r="B319" s="158"/>
      <c r="C319" s="158"/>
      <c r="D319" s="158"/>
      <c r="E319" s="158"/>
      <c r="F319" s="158"/>
      <c r="G319" s="136"/>
      <c r="H319" s="136"/>
    </row>
    <row r="320" spans="1:8" ht="15">
      <c r="A320" s="136"/>
      <c r="B320" s="158"/>
      <c r="C320" s="158"/>
      <c r="D320" s="158"/>
      <c r="E320" s="158"/>
      <c r="F320" s="158"/>
      <c r="G320" s="136"/>
      <c r="H320" s="136"/>
    </row>
    <row r="321" spans="1:8" ht="15">
      <c r="A321" s="136"/>
      <c r="B321" s="158"/>
      <c r="C321" s="158"/>
      <c r="D321" s="158"/>
      <c r="E321" s="158"/>
      <c r="F321" s="158"/>
      <c r="G321" s="136"/>
      <c r="H321" s="136"/>
    </row>
    <row r="322" spans="2:6" ht="15">
      <c r="B322" s="188"/>
      <c r="C322" s="189"/>
      <c r="D322" s="190"/>
      <c r="E322" s="190"/>
      <c r="F322" s="190"/>
    </row>
    <row r="323" spans="2:6" ht="15">
      <c r="B323" s="188"/>
      <c r="C323" s="189"/>
      <c r="D323" s="190"/>
      <c r="E323" s="190"/>
      <c r="F323" s="190"/>
    </row>
    <row r="324" spans="2:6" ht="15">
      <c r="B324" s="188"/>
      <c r="C324" s="189"/>
      <c r="D324" s="190"/>
      <c r="E324" s="190"/>
      <c r="F324" s="190"/>
    </row>
    <row r="325" spans="2:6" ht="15">
      <c r="B325" s="188"/>
      <c r="C325" s="189"/>
      <c r="D325" s="190"/>
      <c r="E325" s="190"/>
      <c r="F325" s="190"/>
    </row>
    <row r="326" spans="2:6" ht="15">
      <c r="B326" s="188"/>
      <c r="C326" s="189"/>
      <c r="D326" s="190"/>
      <c r="E326" s="190"/>
      <c r="F326" s="190"/>
    </row>
    <row r="327" spans="2:6" ht="15">
      <c r="B327" s="188"/>
      <c r="C327" s="189"/>
      <c r="D327" s="190"/>
      <c r="E327" s="190"/>
      <c r="F327" s="190"/>
    </row>
    <row r="328" spans="2:6" ht="15">
      <c r="B328" s="188"/>
      <c r="C328" s="189"/>
      <c r="D328" s="190"/>
      <c r="E328" s="190"/>
      <c r="F328" s="190"/>
    </row>
    <row r="329" spans="2:6" ht="15">
      <c r="B329" s="188"/>
      <c r="C329" s="189"/>
      <c r="D329" s="190"/>
      <c r="E329" s="190"/>
      <c r="F329" s="190"/>
    </row>
    <row r="330" spans="2:6" ht="15">
      <c r="B330" s="188"/>
      <c r="C330" s="189"/>
      <c r="D330" s="190"/>
      <c r="E330" s="190"/>
      <c r="F330" s="190"/>
    </row>
    <row r="331" spans="2:6" ht="15">
      <c r="B331" s="188"/>
      <c r="C331" s="189"/>
      <c r="D331" s="190"/>
      <c r="E331" s="190"/>
      <c r="F331" s="190"/>
    </row>
    <row r="332" spans="2:6" ht="15">
      <c r="B332" s="188"/>
      <c r="C332" s="189"/>
      <c r="D332" s="190"/>
      <c r="E332" s="190"/>
      <c r="F332" s="190"/>
    </row>
    <row r="333" spans="2:6" ht="15">
      <c r="B333" s="188"/>
      <c r="C333" s="189"/>
      <c r="D333" s="190"/>
      <c r="E333" s="190"/>
      <c r="F333" s="190"/>
    </row>
    <row r="334" spans="2:6" ht="15">
      <c r="B334" s="188"/>
      <c r="C334" s="189"/>
      <c r="D334" s="190"/>
      <c r="E334" s="190"/>
      <c r="F334" s="190"/>
    </row>
    <row r="335" spans="2:6" ht="15">
      <c r="B335" s="188"/>
      <c r="C335" s="189"/>
      <c r="D335" s="190"/>
      <c r="E335" s="190"/>
      <c r="F335" s="190"/>
    </row>
    <row r="336" spans="2:6" ht="15">
      <c r="B336" s="188"/>
      <c r="C336" s="189"/>
      <c r="D336" s="190"/>
      <c r="E336" s="190"/>
      <c r="F336" s="190"/>
    </row>
    <row r="337" spans="2:6" ht="15">
      <c r="B337" s="188"/>
      <c r="C337" s="189"/>
      <c r="D337" s="190"/>
      <c r="E337" s="190"/>
      <c r="F337" s="190"/>
    </row>
    <row r="338" spans="2:6" ht="15">
      <c r="B338" s="188"/>
      <c r="C338" s="189"/>
      <c r="D338" s="190"/>
      <c r="E338" s="190"/>
      <c r="F338" s="190"/>
    </row>
    <row r="339" spans="2:6" ht="15">
      <c r="B339" s="188"/>
      <c r="C339" s="189"/>
      <c r="D339" s="190"/>
      <c r="E339" s="190"/>
      <c r="F339" s="190"/>
    </row>
    <row r="340" spans="2:6" ht="15">
      <c r="B340" s="188"/>
      <c r="C340" s="189"/>
      <c r="D340" s="190"/>
      <c r="E340" s="190"/>
      <c r="F340" s="190"/>
    </row>
    <row r="341" spans="2:6" ht="15">
      <c r="B341" s="188"/>
      <c r="C341" s="189"/>
      <c r="D341" s="190"/>
      <c r="E341" s="190"/>
      <c r="F341" s="190"/>
    </row>
    <row r="342" spans="2:6" ht="15">
      <c r="B342" s="188"/>
      <c r="C342" s="189"/>
      <c r="D342" s="190"/>
      <c r="E342" s="190"/>
      <c r="F342" s="190"/>
    </row>
    <row r="343" spans="2:6" ht="15">
      <c r="B343" s="188"/>
      <c r="C343" s="189"/>
      <c r="D343" s="190"/>
      <c r="E343" s="190"/>
      <c r="F343" s="190"/>
    </row>
    <row r="344" spans="2:6" ht="15">
      <c r="B344" s="188"/>
      <c r="C344" s="189"/>
      <c r="D344" s="190"/>
      <c r="E344" s="190"/>
      <c r="F344" s="190"/>
    </row>
    <row r="345" spans="2:6" ht="15">
      <c r="B345" s="188"/>
      <c r="C345" s="189"/>
      <c r="D345" s="190"/>
      <c r="E345" s="190"/>
      <c r="F345" s="190"/>
    </row>
    <row r="346" spans="2:6" ht="15">
      <c r="B346" s="188"/>
      <c r="C346" s="189"/>
      <c r="D346" s="190"/>
      <c r="E346" s="190"/>
      <c r="F346" s="190"/>
    </row>
    <row r="347" spans="2:6" ht="15">
      <c r="B347" s="188"/>
      <c r="C347" s="189"/>
      <c r="D347" s="190"/>
      <c r="E347" s="190"/>
      <c r="F347" s="190"/>
    </row>
    <row r="348" spans="2:6" ht="15">
      <c r="B348" s="188"/>
      <c r="C348" s="189"/>
      <c r="D348" s="190"/>
      <c r="E348" s="190"/>
      <c r="F348" s="190"/>
    </row>
    <row r="349" spans="2:6" ht="15">
      <c r="B349" s="188"/>
      <c r="C349" s="189"/>
      <c r="D349" s="190"/>
      <c r="E349" s="190"/>
      <c r="F349" s="190"/>
    </row>
    <row r="350" spans="2:6" ht="15">
      <c r="B350" s="188"/>
      <c r="C350" s="189"/>
      <c r="D350" s="190"/>
      <c r="E350" s="190"/>
      <c r="F350" s="190"/>
    </row>
    <row r="351" spans="2:6" ht="15">
      <c r="B351" s="188"/>
      <c r="C351" s="189"/>
      <c r="D351" s="190"/>
      <c r="E351" s="190"/>
      <c r="F351" s="190"/>
    </row>
    <row r="352" spans="2:6" ht="15">
      <c r="B352" s="188"/>
      <c r="C352" s="189"/>
      <c r="D352" s="190"/>
      <c r="E352" s="190"/>
      <c r="F352" s="190"/>
    </row>
    <row r="353" spans="2:6" ht="15">
      <c r="B353" s="188"/>
      <c r="C353" s="189"/>
      <c r="D353" s="190"/>
      <c r="E353" s="190"/>
      <c r="F353" s="190"/>
    </row>
    <row r="354" spans="2:6" ht="15">
      <c r="B354" s="188"/>
      <c r="C354" s="189"/>
      <c r="D354" s="190"/>
      <c r="E354" s="190"/>
      <c r="F354" s="190"/>
    </row>
    <row r="355" spans="2:6" ht="15">
      <c r="B355" s="188"/>
      <c r="C355" s="189"/>
      <c r="D355" s="190"/>
      <c r="E355" s="190"/>
      <c r="F355" s="190"/>
    </row>
    <row r="356" spans="2:6" ht="15">
      <c r="B356" s="188"/>
      <c r="C356" s="189"/>
      <c r="D356" s="190"/>
      <c r="E356" s="190"/>
      <c r="F356" s="190"/>
    </row>
    <row r="357" spans="2:6" ht="15">
      <c r="B357" s="188"/>
      <c r="C357" s="189"/>
      <c r="D357" s="190"/>
      <c r="E357" s="190"/>
      <c r="F357" s="190"/>
    </row>
    <row r="358" spans="2:6" ht="15">
      <c r="B358" s="188"/>
      <c r="C358" s="189"/>
      <c r="D358" s="190"/>
      <c r="E358" s="190"/>
      <c r="F358" s="190"/>
    </row>
    <row r="359" spans="2:6" ht="15">
      <c r="B359" s="188"/>
      <c r="C359" s="189"/>
      <c r="D359" s="190"/>
      <c r="E359" s="190"/>
      <c r="F359" s="190"/>
    </row>
    <row r="360" spans="2:6" ht="15">
      <c r="B360" s="188"/>
      <c r="C360" s="189"/>
      <c r="D360" s="190"/>
      <c r="E360" s="190"/>
      <c r="F360" s="190"/>
    </row>
    <row r="361" spans="2:6" ht="15">
      <c r="B361" s="188"/>
      <c r="C361" s="189"/>
      <c r="D361" s="190"/>
      <c r="E361" s="190"/>
      <c r="F361" s="190"/>
    </row>
    <row r="362" spans="2:6" ht="15">
      <c r="B362" s="188"/>
      <c r="C362" s="189"/>
      <c r="D362" s="190"/>
      <c r="E362" s="190"/>
      <c r="F362" s="190"/>
    </row>
    <row r="363" spans="2:6" ht="15">
      <c r="B363" s="188"/>
      <c r="C363" s="189"/>
      <c r="D363" s="190"/>
      <c r="E363" s="190"/>
      <c r="F363" s="190"/>
    </row>
    <row r="364" spans="2:6" ht="15">
      <c r="B364" s="188"/>
      <c r="C364" s="189"/>
      <c r="D364" s="190"/>
      <c r="E364" s="190"/>
      <c r="F364" s="190"/>
    </row>
    <row r="365" spans="2:6" ht="15">
      <c r="B365" s="188"/>
      <c r="C365" s="189"/>
      <c r="D365" s="190"/>
      <c r="E365" s="190"/>
      <c r="F365" s="190"/>
    </row>
    <row r="366" spans="2:6" ht="15">
      <c r="B366" s="188"/>
      <c r="C366" s="189"/>
      <c r="D366" s="190"/>
      <c r="E366" s="190"/>
      <c r="F366" s="190"/>
    </row>
    <row r="367" spans="2:6" ht="15">
      <c r="B367" s="188"/>
      <c r="C367" s="189"/>
      <c r="D367" s="190"/>
      <c r="E367" s="190"/>
      <c r="F367" s="190"/>
    </row>
    <row r="368" spans="2:6" ht="15">
      <c r="B368" s="188"/>
      <c r="C368" s="189"/>
      <c r="D368" s="190"/>
      <c r="E368" s="190"/>
      <c r="F368" s="190"/>
    </row>
    <row r="369" spans="2:6" ht="15">
      <c r="B369" s="188"/>
      <c r="C369" s="189"/>
      <c r="D369" s="190"/>
      <c r="E369" s="190"/>
      <c r="F369" s="190"/>
    </row>
    <row r="370" spans="2:6" ht="15">
      <c r="B370" s="188"/>
      <c r="C370" s="189"/>
      <c r="D370" s="190"/>
      <c r="E370" s="190"/>
      <c r="F370" s="190"/>
    </row>
    <row r="371" spans="2:6" ht="15">
      <c r="B371" s="188"/>
      <c r="C371" s="189"/>
      <c r="D371" s="190"/>
      <c r="E371" s="190"/>
      <c r="F371" s="190"/>
    </row>
    <row r="372" spans="2:6" ht="15">
      <c r="B372" s="188"/>
      <c r="C372" s="189"/>
      <c r="D372" s="190"/>
      <c r="E372" s="190"/>
      <c r="F372" s="190"/>
    </row>
    <row r="373" spans="2:6" ht="15">
      <c r="B373" s="188"/>
      <c r="C373" s="189"/>
      <c r="D373" s="190"/>
      <c r="E373" s="190"/>
      <c r="F373" s="190"/>
    </row>
    <row r="374" spans="2:6" ht="15">
      <c r="B374" s="188"/>
      <c r="C374" s="189"/>
      <c r="D374" s="190"/>
      <c r="E374" s="190"/>
      <c r="F374" s="190"/>
    </row>
    <row r="375" spans="2:6" ht="15">
      <c r="B375" s="188"/>
      <c r="C375" s="189"/>
      <c r="D375" s="190"/>
      <c r="E375" s="190"/>
      <c r="F375" s="190"/>
    </row>
    <row r="376" spans="2:6" ht="15">
      <c r="B376" s="188"/>
      <c r="C376" s="189"/>
      <c r="D376" s="190"/>
      <c r="E376" s="190"/>
      <c r="F376" s="190"/>
    </row>
    <row r="377" spans="2:6" ht="15">
      <c r="B377" s="188"/>
      <c r="C377" s="189"/>
      <c r="D377" s="190"/>
      <c r="E377" s="190"/>
      <c r="F377" s="190"/>
    </row>
    <row r="378" spans="2:6" ht="15">
      <c r="B378" s="188"/>
      <c r="C378" s="189"/>
      <c r="D378" s="190"/>
      <c r="E378" s="190"/>
      <c r="F378" s="190"/>
    </row>
    <row r="379" spans="2:6" ht="15">
      <c r="B379" s="188"/>
      <c r="C379" s="189"/>
      <c r="D379" s="190"/>
      <c r="E379" s="190"/>
      <c r="F379" s="190"/>
    </row>
    <row r="380" spans="2:6" ht="15">
      <c r="B380" s="188"/>
      <c r="C380" s="189"/>
      <c r="D380" s="190"/>
      <c r="E380" s="190"/>
      <c r="F380" s="190"/>
    </row>
    <row r="381" spans="2:6" ht="15">
      <c r="B381" s="188"/>
      <c r="C381" s="189"/>
      <c r="D381" s="190"/>
      <c r="E381" s="190"/>
      <c r="F381" s="190"/>
    </row>
    <row r="382" spans="2:6" ht="15">
      <c r="B382" s="188"/>
      <c r="C382" s="189"/>
      <c r="D382" s="190"/>
      <c r="E382" s="190"/>
      <c r="F382" s="190"/>
    </row>
    <row r="383" spans="2:6" ht="15">
      <c r="B383" s="188"/>
      <c r="C383" s="189"/>
      <c r="D383" s="190"/>
      <c r="E383" s="190"/>
      <c r="F383" s="190"/>
    </row>
    <row r="384" spans="2:6" ht="15">
      <c r="B384" s="188"/>
      <c r="C384" s="189"/>
      <c r="D384" s="190"/>
      <c r="E384" s="190"/>
      <c r="F384" s="190"/>
    </row>
    <row r="385" spans="2:6" ht="15">
      <c r="B385" s="188"/>
      <c r="C385" s="189"/>
      <c r="D385" s="190"/>
      <c r="E385" s="190"/>
      <c r="F385" s="190"/>
    </row>
    <row r="386" spans="2:6" ht="15">
      <c r="B386" s="188"/>
      <c r="C386" s="189"/>
      <c r="D386" s="190"/>
      <c r="E386" s="190"/>
      <c r="F386" s="190"/>
    </row>
    <row r="387" spans="2:6" ht="15">
      <c r="B387" s="188"/>
      <c r="C387" s="189"/>
      <c r="D387" s="190"/>
      <c r="E387" s="190"/>
      <c r="F387" s="190"/>
    </row>
    <row r="388" spans="2:6" ht="15">
      <c r="B388" s="188"/>
      <c r="C388" s="189"/>
      <c r="D388" s="190"/>
      <c r="E388" s="190"/>
      <c r="F388" s="190"/>
    </row>
    <row r="389" spans="2:6" ht="15">
      <c r="B389" s="188"/>
      <c r="C389" s="189"/>
      <c r="D389" s="190"/>
      <c r="E389" s="190"/>
      <c r="F389" s="190"/>
    </row>
    <row r="390" spans="2:6" ht="15">
      <c r="B390" s="188"/>
      <c r="C390" s="189"/>
      <c r="D390" s="190"/>
      <c r="E390" s="190"/>
      <c r="F390" s="190"/>
    </row>
    <row r="391" spans="2:6" ht="15">
      <c r="B391" s="188"/>
      <c r="C391" s="189"/>
      <c r="D391" s="190"/>
      <c r="E391" s="190"/>
      <c r="F391" s="190"/>
    </row>
    <row r="392" spans="2:6" ht="15">
      <c r="B392" s="188"/>
      <c r="C392" s="189"/>
      <c r="D392" s="190"/>
      <c r="E392" s="190"/>
      <c r="F392" s="190"/>
    </row>
    <row r="393" spans="2:6" ht="15">
      <c r="B393" s="188"/>
      <c r="C393" s="189"/>
      <c r="D393" s="190"/>
      <c r="E393" s="190"/>
      <c r="F393" s="190"/>
    </row>
    <row r="394" spans="2:6" ht="15">
      <c r="B394" s="188"/>
      <c r="C394" s="189"/>
      <c r="D394" s="190"/>
      <c r="E394" s="190"/>
      <c r="F394" s="190"/>
    </row>
    <row r="395" spans="2:6" ht="15">
      <c r="B395" s="188"/>
      <c r="C395" s="189"/>
      <c r="D395" s="190"/>
      <c r="E395" s="190"/>
      <c r="F395" s="190"/>
    </row>
    <row r="396" spans="2:6" ht="15">
      <c r="B396" s="188"/>
      <c r="C396" s="189"/>
      <c r="D396" s="190"/>
      <c r="E396" s="190"/>
      <c r="F396" s="190"/>
    </row>
    <row r="397" spans="2:6" ht="15">
      <c r="B397" s="188"/>
      <c r="C397" s="189"/>
      <c r="D397" s="190"/>
      <c r="E397" s="190"/>
      <c r="F397" s="190"/>
    </row>
    <row r="398" spans="2:6" ht="15">
      <c r="B398" s="188"/>
      <c r="C398" s="189"/>
      <c r="D398" s="190"/>
      <c r="E398" s="190"/>
      <c r="F398" s="190"/>
    </row>
    <row r="399" spans="2:6" ht="15">
      <c r="B399" s="188"/>
      <c r="C399" s="189"/>
      <c r="D399" s="190"/>
      <c r="E399" s="190"/>
      <c r="F399" s="190"/>
    </row>
    <row r="400" spans="2:6" ht="15">
      <c r="B400" s="188"/>
      <c r="C400" s="189"/>
      <c r="D400" s="190"/>
      <c r="E400" s="190"/>
      <c r="F400" s="190"/>
    </row>
    <row r="401" spans="2:6" ht="15">
      <c r="B401" s="188"/>
      <c r="C401" s="189"/>
      <c r="D401" s="190"/>
      <c r="E401" s="190"/>
      <c r="F401" s="190"/>
    </row>
    <row r="402" spans="2:6" ht="15">
      <c r="B402" s="188"/>
      <c r="C402" s="189"/>
      <c r="D402" s="190"/>
      <c r="E402" s="190"/>
      <c r="F402" s="190"/>
    </row>
    <row r="403" spans="2:6" ht="15">
      <c r="B403" s="188"/>
      <c r="C403" s="189"/>
      <c r="D403" s="190"/>
      <c r="E403" s="190"/>
      <c r="F403" s="190"/>
    </row>
    <row r="404" spans="2:6" ht="15">
      <c r="B404" s="188"/>
      <c r="C404" s="189"/>
      <c r="D404" s="190"/>
      <c r="E404" s="190"/>
      <c r="F404" s="190"/>
    </row>
    <row r="405" spans="2:6" ht="15">
      <c r="B405" s="188"/>
      <c r="C405" s="189"/>
      <c r="D405" s="190"/>
      <c r="E405" s="190"/>
      <c r="F405" s="190"/>
    </row>
    <row r="406" spans="2:6" ht="15">
      <c r="B406" s="188"/>
      <c r="C406" s="189"/>
      <c r="D406" s="190"/>
      <c r="E406" s="190"/>
      <c r="F406" s="190"/>
    </row>
    <row r="407" spans="2:6" ht="15">
      <c r="B407" s="188"/>
      <c r="C407" s="189"/>
      <c r="D407" s="190"/>
      <c r="E407" s="190"/>
      <c r="F407" s="190"/>
    </row>
    <row r="408" spans="2:6" ht="15">
      <c r="B408" s="188"/>
      <c r="C408" s="189"/>
      <c r="D408" s="190"/>
      <c r="E408" s="190"/>
      <c r="F408" s="190"/>
    </row>
    <row r="409" spans="2:6" ht="15">
      <c r="B409" s="188"/>
      <c r="C409" s="189"/>
      <c r="D409" s="190"/>
      <c r="E409" s="190"/>
      <c r="F409" s="190"/>
    </row>
    <row r="410" spans="2:6" ht="15">
      <c r="B410" s="188"/>
      <c r="C410" s="189"/>
      <c r="D410" s="190"/>
      <c r="E410" s="190"/>
      <c r="F410" s="190"/>
    </row>
    <row r="411" spans="2:6" ht="15">
      <c r="B411" s="188"/>
      <c r="C411" s="189"/>
      <c r="D411" s="190"/>
      <c r="E411" s="190"/>
      <c r="F411" s="190"/>
    </row>
    <row r="412" spans="2:6" ht="15">
      <c r="B412" s="188"/>
      <c r="C412" s="189"/>
      <c r="D412" s="190"/>
      <c r="E412" s="190"/>
      <c r="F412" s="190"/>
    </row>
    <row r="413" spans="2:6" ht="15">
      <c r="B413" s="188"/>
      <c r="C413" s="189"/>
      <c r="D413" s="190"/>
      <c r="E413" s="190"/>
      <c r="F413" s="190"/>
    </row>
    <row r="414" spans="2:6" ht="15">
      <c r="B414" s="188"/>
      <c r="C414" s="189"/>
      <c r="D414" s="190"/>
      <c r="E414" s="190"/>
      <c r="F414" s="190"/>
    </row>
    <row r="415" spans="2:6" ht="15">
      <c r="B415" s="188"/>
      <c r="C415" s="189"/>
      <c r="D415" s="190"/>
      <c r="E415" s="190"/>
      <c r="F415" s="190"/>
    </row>
    <row r="416" spans="2:6" ht="15">
      <c r="B416" s="188"/>
      <c r="C416" s="189"/>
      <c r="D416" s="190"/>
      <c r="E416" s="190"/>
      <c r="F416" s="190"/>
    </row>
    <row r="417" spans="2:6" ht="15">
      <c r="B417" s="188"/>
      <c r="C417" s="189"/>
      <c r="D417" s="190"/>
      <c r="E417" s="190"/>
      <c r="F417" s="190"/>
    </row>
    <row r="418" spans="2:6" ht="15">
      <c r="B418" s="188"/>
      <c r="C418" s="189"/>
      <c r="D418" s="190"/>
      <c r="E418" s="190"/>
      <c r="F418" s="190"/>
    </row>
    <row r="419" spans="2:6" ht="15">
      <c r="B419" s="188"/>
      <c r="C419" s="189"/>
      <c r="D419" s="190"/>
      <c r="E419" s="190"/>
      <c r="F419" s="190"/>
    </row>
    <row r="420" spans="2:6" ht="15">
      <c r="B420" s="188"/>
      <c r="C420" s="189"/>
      <c r="D420" s="190"/>
      <c r="E420" s="190"/>
      <c r="F420" s="190"/>
    </row>
    <row r="421" spans="2:6" ht="15">
      <c r="B421" s="188"/>
      <c r="C421" s="189"/>
      <c r="D421" s="190"/>
      <c r="E421" s="190"/>
      <c r="F421" s="190"/>
    </row>
    <row r="422" spans="2:6" ht="15">
      <c r="B422" s="188"/>
      <c r="C422" s="189"/>
      <c r="D422" s="190"/>
      <c r="E422" s="190"/>
      <c r="F422" s="190"/>
    </row>
    <row r="423" spans="2:6" ht="15">
      <c r="B423" s="188"/>
      <c r="C423" s="189"/>
      <c r="D423" s="190"/>
      <c r="E423" s="190"/>
      <c r="F423" s="190"/>
    </row>
    <row r="424" spans="2:6" ht="15">
      <c r="B424" s="188"/>
      <c r="C424" s="189"/>
      <c r="D424" s="190"/>
      <c r="E424" s="190"/>
      <c r="F424" s="190"/>
    </row>
    <row r="425" spans="2:6" ht="15">
      <c r="B425" s="188"/>
      <c r="C425" s="189"/>
      <c r="D425" s="190"/>
      <c r="E425" s="190"/>
      <c r="F425" s="190"/>
    </row>
    <row r="426" spans="2:6" ht="15">
      <c r="B426" s="188"/>
      <c r="C426" s="189"/>
      <c r="D426" s="190"/>
      <c r="E426" s="190"/>
      <c r="F426" s="190"/>
    </row>
    <row r="427" spans="2:6" ht="15">
      <c r="B427" s="188"/>
      <c r="C427" s="189"/>
      <c r="D427" s="190"/>
      <c r="E427" s="190"/>
      <c r="F427" s="190"/>
    </row>
    <row r="428" spans="2:6" ht="15">
      <c r="B428" s="188"/>
      <c r="C428" s="189"/>
      <c r="D428" s="190"/>
      <c r="E428" s="190"/>
      <c r="F428" s="190"/>
    </row>
    <row r="429" spans="2:6" ht="15">
      <c r="B429" s="188"/>
      <c r="C429" s="189"/>
      <c r="D429" s="190"/>
      <c r="E429" s="190"/>
      <c r="F429" s="190"/>
    </row>
    <row r="430" spans="2:6" ht="15">
      <c r="B430" s="188"/>
      <c r="C430" s="189"/>
      <c r="D430" s="190"/>
      <c r="E430" s="190"/>
      <c r="F430" s="190"/>
    </row>
    <row r="431" spans="2:6" ht="15">
      <c r="B431" s="188"/>
      <c r="C431" s="189"/>
      <c r="D431" s="190"/>
      <c r="E431" s="190"/>
      <c r="F431" s="190"/>
    </row>
    <row r="432" spans="2:6" ht="15">
      <c r="B432" s="188"/>
      <c r="C432" s="189"/>
      <c r="D432" s="190"/>
      <c r="E432" s="190"/>
      <c r="F432" s="190"/>
    </row>
    <row r="433" spans="2:6" ht="15">
      <c r="B433" s="188"/>
      <c r="C433" s="189"/>
      <c r="D433" s="190"/>
      <c r="E433" s="190"/>
      <c r="F433" s="190"/>
    </row>
    <row r="434" spans="2:6" ht="15">
      <c r="B434" s="188"/>
      <c r="C434" s="189"/>
      <c r="D434" s="190"/>
      <c r="E434" s="190"/>
      <c r="F434" s="190"/>
    </row>
    <row r="435" spans="2:6" ht="15">
      <c r="B435" s="188"/>
      <c r="C435" s="189"/>
      <c r="D435" s="190"/>
      <c r="E435" s="190"/>
      <c r="F435" s="190"/>
    </row>
    <row r="436" spans="2:6" ht="15">
      <c r="B436" s="188"/>
      <c r="C436" s="189"/>
      <c r="D436" s="190"/>
      <c r="E436" s="190"/>
      <c r="F436" s="190"/>
    </row>
    <row r="437" spans="2:6" ht="15">
      <c r="B437" s="188"/>
      <c r="C437" s="189"/>
      <c r="D437" s="190"/>
      <c r="E437" s="190"/>
      <c r="F437" s="190"/>
    </row>
    <row r="438" spans="2:6" ht="15">
      <c r="B438" s="188"/>
      <c r="C438" s="189"/>
      <c r="D438" s="190"/>
      <c r="E438" s="190"/>
      <c r="F438" s="190"/>
    </row>
    <row r="439" spans="2:6" ht="15">
      <c r="B439" s="188"/>
      <c r="C439" s="189"/>
      <c r="D439" s="190"/>
      <c r="E439" s="190"/>
      <c r="F439" s="190"/>
    </row>
    <row r="440" spans="2:6" ht="15">
      <c r="B440" s="188"/>
      <c r="C440" s="189"/>
      <c r="D440" s="190"/>
      <c r="E440" s="190"/>
      <c r="F440" s="190"/>
    </row>
    <row r="441" spans="2:6" ht="15">
      <c r="B441" s="188"/>
      <c r="C441" s="189"/>
      <c r="D441" s="190"/>
      <c r="E441" s="190"/>
      <c r="F441" s="190"/>
    </row>
    <row r="442" spans="2:6" ht="15">
      <c r="B442" s="188"/>
      <c r="C442" s="189"/>
      <c r="D442" s="190"/>
      <c r="E442" s="190"/>
      <c r="F442" s="190"/>
    </row>
    <row r="443" spans="2:6" ht="15">
      <c r="B443" s="188"/>
      <c r="C443" s="189"/>
      <c r="D443" s="190"/>
      <c r="E443" s="190"/>
      <c r="F443" s="190"/>
    </row>
    <row r="444" spans="2:6" ht="15">
      <c r="B444" s="188"/>
      <c r="C444" s="189"/>
      <c r="D444" s="190"/>
      <c r="E444" s="190"/>
      <c r="F444" s="190"/>
    </row>
    <row r="445" spans="2:6" ht="15">
      <c r="B445" s="188"/>
      <c r="C445" s="189"/>
      <c r="D445" s="190"/>
      <c r="E445" s="190"/>
      <c r="F445" s="190"/>
    </row>
    <row r="446" spans="2:6" ht="15">
      <c r="B446" s="188"/>
      <c r="C446" s="189"/>
      <c r="D446" s="190"/>
      <c r="E446" s="190"/>
      <c r="F446" s="190"/>
    </row>
    <row r="447" spans="2:6" ht="15">
      <c r="B447" s="188"/>
      <c r="C447" s="189"/>
      <c r="D447" s="190"/>
      <c r="E447" s="190"/>
      <c r="F447" s="190"/>
    </row>
    <row r="448" spans="2:6" ht="15">
      <c r="B448" s="188"/>
      <c r="C448" s="189"/>
      <c r="D448" s="190"/>
      <c r="E448" s="190"/>
      <c r="F448" s="190"/>
    </row>
    <row r="449" spans="2:6" ht="15">
      <c r="B449" s="188"/>
      <c r="C449" s="189"/>
      <c r="D449" s="190"/>
      <c r="E449" s="190"/>
      <c r="F449" s="190"/>
    </row>
    <row r="450" spans="2:6" ht="15">
      <c r="B450" s="188"/>
      <c r="C450" s="189"/>
      <c r="D450" s="190"/>
      <c r="E450" s="190"/>
      <c r="F450" s="190"/>
    </row>
    <row r="451" spans="2:6" ht="15">
      <c r="B451" s="188"/>
      <c r="C451" s="189"/>
      <c r="D451" s="190"/>
      <c r="E451" s="190"/>
      <c r="F451" s="190"/>
    </row>
    <row r="452" spans="2:6" ht="15">
      <c r="B452" s="188"/>
      <c r="C452" s="189"/>
      <c r="D452" s="190"/>
      <c r="E452" s="190"/>
      <c r="F452" s="190"/>
    </row>
    <row r="453" spans="2:6" ht="15">
      <c r="B453" s="188"/>
      <c r="C453" s="189"/>
      <c r="D453" s="190"/>
      <c r="E453" s="190"/>
      <c r="F453" s="190"/>
    </row>
    <row r="454" spans="2:6" ht="15">
      <c r="B454" s="188"/>
      <c r="C454" s="189"/>
      <c r="D454" s="190"/>
      <c r="E454" s="190"/>
      <c r="F454" s="190"/>
    </row>
    <row r="455" spans="2:6" ht="15">
      <c r="B455" s="188"/>
      <c r="C455" s="189"/>
      <c r="D455" s="190"/>
      <c r="E455" s="190"/>
      <c r="F455" s="190"/>
    </row>
    <row r="456" spans="2:6" ht="15">
      <c r="B456" s="188"/>
      <c r="C456" s="189"/>
      <c r="D456" s="190"/>
      <c r="E456" s="190"/>
      <c r="F456" s="190"/>
    </row>
    <row r="457" spans="2:6" ht="15">
      <c r="B457" s="188"/>
      <c r="C457" s="189"/>
      <c r="D457" s="190"/>
      <c r="E457" s="190"/>
      <c r="F457" s="190"/>
    </row>
    <row r="458" spans="2:6" ht="15">
      <c r="B458" s="188"/>
      <c r="C458" s="189"/>
      <c r="D458" s="190"/>
      <c r="E458" s="190"/>
      <c r="F458" s="190"/>
    </row>
    <row r="459" spans="2:6" ht="15">
      <c r="B459" s="188"/>
      <c r="C459" s="189"/>
      <c r="D459" s="190"/>
      <c r="E459" s="190"/>
      <c r="F459" s="190"/>
    </row>
    <row r="460" spans="2:6" ht="15">
      <c r="B460" s="188"/>
      <c r="C460" s="189"/>
      <c r="D460" s="190"/>
      <c r="E460" s="190"/>
      <c r="F460" s="190"/>
    </row>
    <row r="461" spans="2:6" ht="15">
      <c r="B461" s="188"/>
      <c r="C461" s="189"/>
      <c r="D461" s="190"/>
      <c r="E461" s="190"/>
      <c r="F461" s="190"/>
    </row>
    <row r="462" spans="2:6" ht="15">
      <c r="B462" s="188"/>
      <c r="C462" s="189"/>
      <c r="D462" s="190"/>
      <c r="E462" s="190"/>
      <c r="F462" s="190"/>
    </row>
    <row r="463" spans="2:6" ht="15">
      <c r="B463" s="188"/>
      <c r="C463" s="189"/>
      <c r="D463" s="190"/>
      <c r="E463" s="190"/>
      <c r="F463" s="190"/>
    </row>
    <row r="464" spans="2:6" ht="15">
      <c r="B464" s="188"/>
      <c r="C464" s="189"/>
      <c r="D464" s="190"/>
      <c r="E464" s="190"/>
      <c r="F464" s="190"/>
    </row>
    <row r="465" spans="2:6" ht="15">
      <c r="B465" s="188"/>
      <c r="C465" s="189"/>
      <c r="D465" s="190"/>
      <c r="E465" s="190"/>
      <c r="F465" s="190"/>
    </row>
    <row r="466" spans="2:6" ht="15">
      <c r="B466" s="188"/>
      <c r="C466" s="189"/>
      <c r="D466" s="190"/>
      <c r="E466" s="190"/>
      <c r="F466" s="190"/>
    </row>
    <row r="467" spans="2:6" ht="15">
      <c r="B467" s="188"/>
      <c r="C467" s="189"/>
      <c r="D467" s="190"/>
      <c r="E467" s="190"/>
      <c r="F467" s="190"/>
    </row>
    <row r="468" spans="2:6" ht="15">
      <c r="B468" s="188"/>
      <c r="C468" s="189"/>
      <c r="D468" s="190"/>
      <c r="E468" s="190"/>
      <c r="F468" s="190"/>
    </row>
    <row r="469" spans="2:6" ht="15">
      <c r="B469" s="188"/>
      <c r="C469" s="189"/>
      <c r="D469" s="190"/>
      <c r="E469" s="190"/>
      <c r="F469" s="190"/>
    </row>
    <row r="470" spans="2:6" ht="15">
      <c r="B470" s="188"/>
      <c r="C470" s="189"/>
      <c r="D470" s="190"/>
      <c r="E470" s="190"/>
      <c r="F470" s="190"/>
    </row>
    <row r="471" spans="2:6" ht="15">
      <c r="B471" s="188"/>
      <c r="C471" s="189"/>
      <c r="D471" s="190"/>
      <c r="E471" s="190"/>
      <c r="F471" s="190"/>
    </row>
    <row r="472" spans="2:6" ht="15">
      <c r="B472" s="188"/>
      <c r="C472" s="189"/>
      <c r="D472" s="190"/>
      <c r="E472" s="190"/>
      <c r="F472" s="190"/>
    </row>
    <row r="473" spans="2:6" ht="15">
      <c r="B473" s="188"/>
      <c r="C473" s="189"/>
      <c r="D473" s="190"/>
      <c r="E473" s="190"/>
      <c r="F473" s="190"/>
    </row>
    <row r="474" spans="2:6" ht="15">
      <c r="B474" s="188"/>
      <c r="C474" s="189"/>
      <c r="D474" s="190"/>
      <c r="E474" s="190"/>
      <c r="F474" s="190"/>
    </row>
    <row r="475" spans="2:6" ht="15">
      <c r="B475" s="188"/>
      <c r="C475" s="189"/>
      <c r="D475" s="190"/>
      <c r="E475" s="190"/>
      <c r="F475" s="190"/>
    </row>
    <row r="476" spans="2:6" ht="15">
      <c r="B476" s="188"/>
      <c r="C476" s="189"/>
      <c r="D476" s="190"/>
      <c r="E476" s="190"/>
      <c r="F476" s="190"/>
    </row>
    <row r="477" spans="2:6" ht="15">
      <c r="B477" s="188"/>
      <c r="C477" s="189"/>
      <c r="D477" s="190"/>
      <c r="E477" s="190"/>
      <c r="F477" s="190"/>
    </row>
    <row r="478" spans="2:6" ht="15">
      <c r="B478" s="188"/>
      <c r="C478" s="189"/>
      <c r="D478" s="190"/>
      <c r="E478" s="190"/>
      <c r="F478" s="190"/>
    </row>
    <row r="479" spans="2:6" ht="15">
      <c r="B479" s="188"/>
      <c r="C479" s="189"/>
      <c r="D479" s="190"/>
      <c r="E479" s="190"/>
      <c r="F479" s="190"/>
    </row>
    <row r="480" spans="2:6" ht="15">
      <c r="B480" s="188"/>
      <c r="C480" s="189"/>
      <c r="D480" s="190"/>
      <c r="E480" s="190"/>
      <c r="F480" s="190"/>
    </row>
    <row r="481" spans="2:6" ht="15">
      <c r="B481" s="188"/>
      <c r="C481" s="189"/>
      <c r="D481" s="190"/>
      <c r="E481" s="190"/>
      <c r="F481" s="190"/>
    </row>
    <row r="482" spans="2:6" ht="15">
      <c r="B482" s="188"/>
      <c r="C482" s="189"/>
      <c r="D482" s="190"/>
      <c r="E482" s="190"/>
      <c r="F482" s="190"/>
    </row>
    <row r="483" spans="2:6" ht="15">
      <c r="B483" s="188"/>
      <c r="C483" s="189"/>
      <c r="D483" s="190"/>
      <c r="E483" s="190"/>
      <c r="F483" s="190"/>
    </row>
    <row r="484" spans="2:6" ht="15">
      <c r="B484" s="188"/>
      <c r="C484" s="189"/>
      <c r="D484" s="190"/>
      <c r="E484" s="190"/>
      <c r="F484" s="190"/>
    </row>
    <row r="485" spans="2:6" ht="15">
      <c r="B485" s="188"/>
      <c r="C485" s="189"/>
      <c r="D485" s="190"/>
      <c r="E485" s="190"/>
      <c r="F485" s="190"/>
    </row>
    <row r="486" spans="2:6" ht="15">
      <c r="B486" s="188"/>
      <c r="C486" s="189"/>
      <c r="D486" s="190"/>
      <c r="E486" s="190"/>
      <c r="F486" s="190"/>
    </row>
    <row r="487" spans="2:6" ht="15">
      <c r="B487" s="188"/>
      <c r="C487" s="189"/>
      <c r="D487" s="190"/>
      <c r="E487" s="190"/>
      <c r="F487" s="190"/>
    </row>
    <row r="488" spans="2:6" ht="15">
      <c r="B488" s="188"/>
      <c r="C488" s="189"/>
      <c r="D488" s="190"/>
      <c r="E488" s="190"/>
      <c r="F488" s="190"/>
    </row>
    <row r="489" spans="2:6" ht="15">
      <c r="B489" s="188"/>
      <c r="C489" s="188"/>
      <c r="D489" s="190"/>
      <c r="E489" s="190"/>
      <c r="F489" s="190"/>
    </row>
    <row r="490" spans="2:6" ht="15">
      <c r="B490" s="188"/>
      <c r="C490" s="188"/>
      <c r="D490" s="190"/>
      <c r="E490" s="190"/>
      <c r="F490" s="190"/>
    </row>
    <row r="491" spans="2:6" ht="15">
      <c r="B491" s="188"/>
      <c r="C491" s="188"/>
      <c r="D491" s="190"/>
      <c r="E491" s="190"/>
      <c r="F491" s="190"/>
    </row>
    <row r="492" spans="2:6" ht="15">
      <c r="B492" s="188"/>
      <c r="C492" s="188"/>
      <c r="D492" s="190"/>
      <c r="E492" s="190"/>
      <c r="F492" s="190"/>
    </row>
    <row r="493" spans="2:6" ht="15">
      <c r="B493" s="188"/>
      <c r="C493" s="188"/>
      <c r="D493" s="190"/>
      <c r="E493" s="190"/>
      <c r="F493" s="190"/>
    </row>
    <row r="494" spans="2:6" ht="15">
      <c r="B494" s="188"/>
      <c r="C494" s="188"/>
      <c r="D494" s="190"/>
      <c r="E494" s="190"/>
      <c r="F494" s="190"/>
    </row>
    <row r="495" spans="2:6" ht="15">
      <c r="B495" s="188"/>
      <c r="C495" s="188"/>
      <c r="D495" s="190"/>
      <c r="E495" s="190"/>
      <c r="F495" s="190"/>
    </row>
    <row r="496" spans="2:6" ht="15">
      <c r="B496" s="188"/>
      <c r="C496" s="188"/>
      <c r="D496" s="190"/>
      <c r="E496" s="190"/>
      <c r="F496" s="190"/>
    </row>
    <row r="497" spans="2:6" ht="15">
      <c r="B497" s="188"/>
      <c r="C497" s="188"/>
      <c r="D497" s="190"/>
      <c r="E497" s="190"/>
      <c r="F497" s="190"/>
    </row>
    <row r="498" spans="2:6" ht="15">
      <c r="B498" s="188"/>
      <c r="C498" s="188"/>
      <c r="D498" s="190"/>
      <c r="E498" s="190"/>
      <c r="F498" s="190"/>
    </row>
    <row r="499" spans="2:6" ht="15">
      <c r="B499" s="188"/>
      <c r="C499" s="188"/>
      <c r="D499" s="190"/>
      <c r="E499" s="190"/>
      <c r="F499" s="190"/>
    </row>
    <row r="500" spans="2:6" ht="15">
      <c r="B500" s="188"/>
      <c r="C500" s="188"/>
      <c r="D500" s="190"/>
      <c r="E500" s="190"/>
      <c r="F500" s="190"/>
    </row>
    <row r="501" spans="2:6" ht="15">
      <c r="B501" s="188"/>
      <c r="C501" s="188"/>
      <c r="D501" s="190"/>
      <c r="E501" s="190"/>
      <c r="F501" s="190"/>
    </row>
    <row r="502" spans="2:6" ht="15">
      <c r="B502" s="188"/>
      <c r="C502" s="188"/>
      <c r="D502" s="190"/>
      <c r="E502" s="190"/>
      <c r="F502" s="190"/>
    </row>
    <row r="503" spans="2:6" ht="15">
      <c r="B503" s="188"/>
      <c r="C503" s="188"/>
      <c r="D503" s="190"/>
      <c r="E503" s="190"/>
      <c r="F503" s="190"/>
    </row>
    <row r="504" spans="2:6" ht="15">
      <c r="B504" s="188"/>
      <c r="C504" s="188"/>
      <c r="D504" s="190"/>
      <c r="E504" s="190"/>
      <c r="F504" s="190"/>
    </row>
    <row r="505" spans="2:6" ht="15">
      <c r="B505" s="188"/>
      <c r="C505" s="188"/>
      <c r="D505" s="190"/>
      <c r="E505" s="190"/>
      <c r="F505" s="190"/>
    </row>
    <row r="506" spans="2:6" ht="15">
      <c r="B506" s="188"/>
      <c r="C506" s="188"/>
      <c r="D506" s="190"/>
      <c r="E506" s="190"/>
      <c r="F506" s="190"/>
    </row>
    <row r="507" spans="2:6" ht="15">
      <c r="B507" s="188"/>
      <c r="C507" s="188"/>
      <c r="D507" s="190"/>
      <c r="E507" s="190"/>
      <c r="F507" s="190"/>
    </row>
    <row r="508" spans="2:6" ht="15">
      <c r="B508" s="188"/>
      <c r="C508" s="188"/>
      <c r="D508" s="190"/>
      <c r="E508" s="190"/>
      <c r="F508" s="190"/>
    </row>
    <row r="509" spans="2:6" ht="15">
      <c r="B509" s="188"/>
      <c r="C509" s="188"/>
      <c r="D509" s="190"/>
      <c r="E509" s="190"/>
      <c r="F509" s="190"/>
    </row>
    <row r="510" spans="2:6" ht="15">
      <c r="B510" s="188"/>
      <c r="C510" s="188"/>
      <c r="D510" s="190"/>
      <c r="E510" s="190"/>
      <c r="F510" s="190"/>
    </row>
    <row r="511" spans="2:6" ht="15">
      <c r="B511" s="188"/>
      <c r="C511" s="188"/>
      <c r="D511" s="190"/>
      <c r="E511" s="190"/>
      <c r="F511" s="190"/>
    </row>
    <row r="512" spans="2:6" ht="15">
      <c r="B512" s="188"/>
      <c r="C512" s="188"/>
      <c r="D512" s="190"/>
      <c r="E512" s="190"/>
      <c r="F512" s="190"/>
    </row>
    <row r="513" spans="2:6" ht="15">
      <c r="B513" s="188"/>
      <c r="C513" s="188"/>
      <c r="D513" s="190"/>
      <c r="E513" s="190"/>
      <c r="F513" s="190"/>
    </row>
    <row r="514" spans="2:6" ht="15">
      <c r="B514" s="188"/>
      <c r="C514" s="188"/>
      <c r="D514" s="190"/>
      <c r="E514" s="190"/>
      <c r="F514" s="190"/>
    </row>
    <row r="515" spans="2:6" ht="15">
      <c r="B515" s="188"/>
      <c r="C515" s="188"/>
      <c r="D515" s="190"/>
      <c r="E515" s="190"/>
      <c r="F515" s="190"/>
    </row>
    <row r="516" spans="2:6" ht="15">
      <c r="B516" s="188"/>
      <c r="C516" s="188"/>
      <c r="D516" s="190"/>
      <c r="E516" s="190"/>
      <c r="F516" s="190"/>
    </row>
    <row r="517" spans="2:6" ht="15">
      <c r="B517" s="188"/>
      <c r="C517" s="188"/>
      <c r="D517" s="190"/>
      <c r="E517" s="190"/>
      <c r="F517" s="190"/>
    </row>
    <row r="518" spans="2:6" ht="15">
      <c r="B518" s="188"/>
      <c r="C518" s="188"/>
      <c r="D518" s="190"/>
      <c r="E518" s="190"/>
      <c r="F518" s="190"/>
    </row>
    <row r="519" spans="2:6" ht="15">
      <c r="B519" s="188"/>
      <c r="C519" s="188"/>
      <c r="D519" s="190"/>
      <c r="E519" s="190"/>
      <c r="F519" s="190"/>
    </row>
    <row r="520" spans="2:6" ht="15">
      <c r="B520" s="188"/>
      <c r="C520" s="188"/>
      <c r="D520" s="190"/>
      <c r="E520" s="190"/>
      <c r="F520" s="190"/>
    </row>
    <row r="521" spans="2:6" ht="15">
      <c r="B521" s="188"/>
      <c r="C521" s="188"/>
      <c r="D521" s="190"/>
      <c r="E521" s="190"/>
      <c r="F521" s="190"/>
    </row>
    <row r="522" spans="2:6" ht="15">
      <c r="B522" s="188"/>
      <c r="C522" s="188"/>
      <c r="D522" s="190"/>
      <c r="E522" s="190"/>
      <c r="F522" s="190"/>
    </row>
    <row r="523" spans="2:6" ht="15">
      <c r="B523" s="188"/>
      <c r="C523" s="188"/>
      <c r="D523" s="190"/>
      <c r="E523" s="190"/>
      <c r="F523" s="190"/>
    </row>
    <row r="524" spans="2:6" ht="15">
      <c r="B524" s="188"/>
      <c r="C524" s="188"/>
      <c r="D524" s="190"/>
      <c r="E524" s="190"/>
      <c r="F524" s="190"/>
    </row>
    <row r="525" spans="2:6" ht="15">
      <c r="B525" s="188"/>
      <c r="C525" s="188"/>
      <c r="D525" s="190"/>
      <c r="E525" s="190"/>
      <c r="F525" s="190"/>
    </row>
    <row r="526" spans="2:6" ht="15">
      <c r="B526" s="188"/>
      <c r="C526" s="188"/>
      <c r="D526" s="190"/>
      <c r="E526" s="190"/>
      <c r="F526" s="190"/>
    </row>
    <row r="527" spans="2:6" ht="15">
      <c r="B527" s="188"/>
      <c r="C527" s="188"/>
      <c r="D527" s="190"/>
      <c r="E527" s="190"/>
      <c r="F527" s="190"/>
    </row>
    <row r="528" spans="2:6" ht="15">
      <c r="B528" s="188"/>
      <c r="C528" s="188"/>
      <c r="D528" s="190"/>
      <c r="E528" s="190"/>
      <c r="F528" s="190"/>
    </row>
    <row r="529" spans="2:6" ht="15">
      <c r="B529" s="188"/>
      <c r="C529" s="188"/>
      <c r="D529" s="190"/>
      <c r="E529" s="190"/>
      <c r="F529" s="190"/>
    </row>
    <row r="530" spans="2:6" ht="15">
      <c r="B530" s="188"/>
      <c r="C530" s="188"/>
      <c r="D530" s="190"/>
      <c r="E530" s="190"/>
      <c r="F530" s="190"/>
    </row>
    <row r="531" spans="2:6" ht="15">
      <c r="B531" s="188"/>
      <c r="C531" s="188"/>
      <c r="D531" s="190"/>
      <c r="E531" s="190"/>
      <c r="F531" s="190"/>
    </row>
    <row r="532" spans="2:6" ht="15">
      <c r="B532" s="188"/>
      <c r="C532" s="188"/>
      <c r="D532" s="190"/>
      <c r="E532" s="190"/>
      <c r="F532" s="190"/>
    </row>
    <row r="533" spans="2:6" ht="15">
      <c r="B533" s="188"/>
      <c r="C533" s="188"/>
      <c r="D533" s="190"/>
      <c r="E533" s="190"/>
      <c r="F533" s="190"/>
    </row>
    <row r="534" spans="2:6" ht="15">
      <c r="B534" s="188"/>
      <c r="C534" s="188"/>
      <c r="D534" s="190"/>
      <c r="E534" s="190"/>
      <c r="F534" s="190"/>
    </row>
    <row r="535" spans="2:6" ht="15">
      <c r="B535" s="188"/>
      <c r="C535" s="188"/>
      <c r="D535" s="190"/>
      <c r="E535" s="190"/>
      <c r="F535" s="190"/>
    </row>
    <row r="536" spans="2:6" ht="15">
      <c r="B536" s="188"/>
      <c r="C536" s="188"/>
      <c r="D536" s="190"/>
      <c r="E536" s="190"/>
      <c r="F536" s="190"/>
    </row>
    <row r="537" spans="2:6" ht="15">
      <c r="B537" s="188"/>
      <c r="C537" s="188"/>
      <c r="D537" s="190"/>
      <c r="E537" s="190"/>
      <c r="F537" s="190"/>
    </row>
    <row r="538" spans="2:6" ht="15">
      <c r="B538" s="188"/>
      <c r="C538" s="188"/>
      <c r="D538" s="190"/>
      <c r="E538" s="190"/>
      <c r="F538" s="190"/>
    </row>
    <row r="539" spans="2:6" ht="15">
      <c r="B539" s="188"/>
      <c r="C539" s="188"/>
      <c r="D539" s="190"/>
      <c r="E539" s="190"/>
      <c r="F539" s="190"/>
    </row>
    <row r="540" spans="2:6" ht="15">
      <c r="B540" s="188"/>
      <c r="C540" s="188"/>
      <c r="D540" s="190"/>
      <c r="E540" s="190"/>
      <c r="F540" s="190"/>
    </row>
    <row r="541" spans="2:6" ht="15">
      <c r="B541" s="188"/>
      <c r="C541" s="188"/>
      <c r="D541" s="190"/>
      <c r="E541" s="190"/>
      <c r="F541" s="190"/>
    </row>
    <row r="542" spans="2:6" ht="15">
      <c r="B542" s="188"/>
      <c r="C542" s="188"/>
      <c r="D542" s="190"/>
      <c r="E542" s="190"/>
      <c r="F542" s="190"/>
    </row>
    <row r="543" spans="2:6" ht="15">
      <c r="B543" s="188"/>
      <c r="C543" s="188"/>
      <c r="D543" s="190"/>
      <c r="E543" s="190"/>
      <c r="F543" s="190"/>
    </row>
    <row r="544" spans="2:6" ht="15">
      <c r="B544" s="188"/>
      <c r="C544" s="188"/>
      <c r="D544" s="190"/>
      <c r="E544" s="190"/>
      <c r="F544" s="190"/>
    </row>
    <row r="545" spans="2:6" ht="15">
      <c r="B545" s="188"/>
      <c r="C545" s="188"/>
      <c r="D545" s="190"/>
      <c r="E545" s="190"/>
      <c r="F545" s="190"/>
    </row>
    <row r="546" spans="2:6" ht="15">
      <c r="B546" s="188"/>
      <c r="C546" s="188"/>
      <c r="D546" s="190"/>
      <c r="E546" s="190"/>
      <c r="F546" s="190"/>
    </row>
    <row r="547" spans="2:6" ht="15">
      <c r="B547" s="188"/>
      <c r="C547" s="188"/>
      <c r="D547" s="190"/>
      <c r="E547" s="190"/>
      <c r="F547" s="190"/>
    </row>
    <row r="548" spans="2:6" ht="15">
      <c r="B548" s="188"/>
      <c r="C548" s="188"/>
      <c r="D548" s="190"/>
      <c r="E548" s="190"/>
      <c r="F548" s="190"/>
    </row>
    <row r="549" spans="2:6" ht="15">
      <c r="B549" s="188"/>
      <c r="C549" s="188"/>
      <c r="D549" s="190"/>
      <c r="E549" s="190"/>
      <c r="F549" s="190"/>
    </row>
    <row r="550" spans="2:6" ht="15">
      <c r="B550" s="188"/>
      <c r="C550" s="188"/>
      <c r="D550" s="190"/>
      <c r="E550" s="190"/>
      <c r="F550" s="190"/>
    </row>
    <row r="551" spans="2:6" ht="15">
      <c r="B551" s="188"/>
      <c r="C551" s="188"/>
      <c r="D551" s="190"/>
      <c r="E551" s="190"/>
      <c r="F551" s="190"/>
    </row>
    <row r="552" spans="2:6" ht="15">
      <c r="B552" s="188"/>
      <c r="C552" s="188"/>
      <c r="D552" s="190"/>
      <c r="E552" s="190"/>
      <c r="F552" s="190"/>
    </row>
    <row r="553" spans="2:6" ht="15">
      <c r="B553" s="188"/>
      <c r="C553" s="188"/>
      <c r="D553" s="190"/>
      <c r="E553" s="190"/>
      <c r="F553" s="190"/>
    </row>
    <row r="554" spans="2:6" ht="15">
      <c r="B554" s="188"/>
      <c r="C554" s="188"/>
      <c r="D554" s="190"/>
      <c r="E554" s="190"/>
      <c r="F554" s="190"/>
    </row>
    <row r="555" spans="2:6" ht="15">
      <c r="B555" s="188"/>
      <c r="C555" s="188"/>
      <c r="D555" s="190"/>
      <c r="E555" s="190"/>
      <c r="F555" s="190"/>
    </row>
    <row r="556" spans="2:6" ht="15">
      <c r="B556" s="188"/>
      <c r="C556" s="188"/>
      <c r="D556" s="190"/>
      <c r="E556" s="190"/>
      <c r="F556" s="190"/>
    </row>
    <row r="557" spans="2:6" ht="15">
      <c r="B557" s="188"/>
      <c r="C557" s="188"/>
      <c r="D557" s="190"/>
      <c r="E557" s="190"/>
      <c r="F557" s="190"/>
    </row>
    <row r="558" spans="2:6" ht="15">
      <c r="B558" s="188"/>
      <c r="C558" s="188"/>
      <c r="D558" s="190"/>
      <c r="E558" s="190"/>
      <c r="F558" s="190"/>
    </row>
    <row r="559" spans="2:6" ht="15">
      <c r="B559" s="188"/>
      <c r="C559" s="188"/>
      <c r="D559" s="190"/>
      <c r="E559" s="190"/>
      <c r="F559" s="190"/>
    </row>
    <row r="560" spans="2:6" ht="15">
      <c r="B560" s="188"/>
      <c r="C560" s="188"/>
      <c r="D560" s="190"/>
      <c r="E560" s="190"/>
      <c r="F560" s="190"/>
    </row>
    <row r="561" spans="2:6" ht="15">
      <c r="B561" s="188"/>
      <c r="C561" s="188"/>
      <c r="D561" s="190"/>
      <c r="E561" s="190"/>
      <c r="F561" s="190"/>
    </row>
    <row r="562" spans="2:6" ht="15">
      <c r="B562" s="188"/>
      <c r="C562" s="188"/>
      <c r="D562" s="190"/>
      <c r="E562" s="190"/>
      <c r="F562" s="190"/>
    </row>
    <row r="563" spans="2:6" ht="15">
      <c r="B563" s="188"/>
      <c r="C563" s="188"/>
      <c r="D563" s="190"/>
      <c r="E563" s="190"/>
      <c r="F563" s="190"/>
    </row>
    <row r="564" spans="2:6" ht="15">
      <c r="B564" s="188"/>
      <c r="C564" s="188"/>
      <c r="D564" s="190"/>
      <c r="E564" s="190"/>
      <c r="F564" s="190"/>
    </row>
    <row r="565" spans="2:6" ht="15">
      <c r="B565" s="188"/>
      <c r="C565" s="188"/>
      <c r="D565" s="190"/>
      <c r="E565" s="190"/>
      <c r="F565" s="190"/>
    </row>
    <row r="566" spans="2:6" ht="15">
      <c r="B566" s="188"/>
      <c r="C566" s="188"/>
      <c r="D566" s="190"/>
      <c r="E566" s="190"/>
      <c r="F566" s="190"/>
    </row>
    <row r="567" spans="2:6" ht="15">
      <c r="B567" s="188"/>
      <c r="C567" s="188"/>
      <c r="D567" s="190"/>
      <c r="E567" s="190"/>
      <c r="F567" s="190"/>
    </row>
    <row r="568" spans="2:6" ht="15">
      <c r="B568" s="188"/>
      <c r="C568" s="188"/>
      <c r="D568" s="190"/>
      <c r="E568" s="190"/>
      <c r="F568" s="190"/>
    </row>
    <row r="569" spans="2:6" ht="15">
      <c r="B569" s="188"/>
      <c r="C569" s="188"/>
      <c r="D569" s="190"/>
      <c r="E569" s="190"/>
      <c r="F569" s="190"/>
    </row>
    <row r="570" spans="2:6" ht="15">
      <c r="B570" s="188"/>
      <c r="C570" s="188"/>
      <c r="D570" s="190"/>
      <c r="E570" s="190"/>
      <c r="F570" s="190"/>
    </row>
    <row r="571" spans="2:6" ht="15">
      <c r="B571" s="188"/>
      <c r="C571" s="188"/>
      <c r="D571" s="190"/>
      <c r="E571" s="190"/>
      <c r="F571" s="190"/>
    </row>
    <row r="572" spans="2:6" ht="15">
      <c r="B572" s="188"/>
      <c r="C572" s="188"/>
      <c r="D572" s="190"/>
      <c r="E572" s="190"/>
      <c r="F572" s="190"/>
    </row>
    <row r="573" spans="2:6" ht="15">
      <c r="B573" s="188"/>
      <c r="C573" s="188"/>
      <c r="D573" s="190"/>
      <c r="E573" s="190"/>
      <c r="F573" s="190"/>
    </row>
    <row r="574" spans="2:6" ht="15">
      <c r="B574" s="188"/>
      <c r="C574" s="188"/>
      <c r="D574" s="190"/>
      <c r="E574" s="190"/>
      <c r="F574" s="190"/>
    </row>
    <row r="575" spans="2:6" ht="15">
      <c r="B575" s="188"/>
      <c r="C575" s="188"/>
      <c r="D575" s="190"/>
      <c r="E575" s="190"/>
      <c r="F575" s="190"/>
    </row>
    <row r="576" spans="2:6" ht="15">
      <c r="B576" s="188"/>
      <c r="C576" s="188"/>
      <c r="D576" s="190"/>
      <c r="E576" s="190"/>
      <c r="F576" s="190"/>
    </row>
    <row r="577" spans="2:6" ht="15">
      <c r="B577" s="188"/>
      <c r="C577" s="188"/>
      <c r="D577" s="190"/>
      <c r="E577" s="190"/>
      <c r="F577" s="190"/>
    </row>
    <row r="578" spans="2:6" ht="15">
      <c r="B578" s="188"/>
      <c r="C578" s="188"/>
      <c r="D578" s="190"/>
      <c r="E578" s="190"/>
      <c r="F578" s="190"/>
    </row>
    <row r="579" spans="2:6" ht="15">
      <c r="B579" s="188"/>
      <c r="C579" s="188"/>
      <c r="D579" s="190"/>
      <c r="E579" s="190"/>
      <c r="F579" s="190"/>
    </row>
    <row r="580" spans="2:6" ht="15">
      <c r="B580" s="188"/>
      <c r="C580" s="188"/>
      <c r="D580" s="190"/>
      <c r="E580" s="190"/>
      <c r="F580" s="190"/>
    </row>
    <row r="581" spans="2:6" ht="15">
      <c r="B581" s="188"/>
      <c r="C581" s="188"/>
      <c r="D581" s="190"/>
      <c r="E581" s="190"/>
      <c r="F581" s="190"/>
    </row>
    <row r="582" spans="2:6" ht="15">
      <c r="B582" s="188"/>
      <c r="C582" s="188"/>
      <c r="D582" s="190"/>
      <c r="E582" s="190"/>
      <c r="F582" s="190"/>
    </row>
    <row r="583" spans="2:6" ht="15">
      <c r="B583" s="188"/>
      <c r="C583" s="188"/>
      <c r="D583" s="190"/>
      <c r="E583" s="190"/>
      <c r="F583" s="190"/>
    </row>
    <row r="584" spans="2:6" ht="15">
      <c r="B584" s="188"/>
      <c r="C584" s="188"/>
      <c r="D584" s="190"/>
      <c r="E584" s="190"/>
      <c r="F584" s="190"/>
    </row>
    <row r="585" spans="2:6" ht="15">
      <c r="B585" s="188"/>
      <c r="C585" s="188"/>
      <c r="D585" s="190"/>
      <c r="E585" s="190"/>
      <c r="F585" s="190"/>
    </row>
    <row r="586" spans="2:6" ht="15">
      <c r="B586" s="188"/>
      <c r="C586" s="188"/>
      <c r="D586" s="190"/>
      <c r="E586" s="190"/>
      <c r="F586" s="190"/>
    </row>
    <row r="587" spans="2:6" ht="15">
      <c r="B587" s="188"/>
      <c r="C587" s="188"/>
      <c r="D587" s="190"/>
      <c r="E587" s="190"/>
      <c r="F587" s="190"/>
    </row>
    <row r="588" spans="2:6" ht="15">
      <c r="B588" s="188"/>
      <c r="C588" s="188"/>
      <c r="D588" s="190"/>
      <c r="E588" s="190"/>
      <c r="F588" s="190"/>
    </row>
    <row r="589" spans="2:6" ht="15">
      <c r="B589" s="188"/>
      <c r="C589" s="188"/>
      <c r="D589" s="190"/>
      <c r="E589" s="190"/>
      <c r="F589" s="190"/>
    </row>
    <row r="590" spans="2:6" ht="15">
      <c r="B590" s="188"/>
      <c r="C590" s="188"/>
      <c r="D590" s="190"/>
      <c r="E590" s="190"/>
      <c r="F590" s="190"/>
    </row>
    <row r="591" spans="2:6" ht="15">
      <c r="B591" s="188"/>
      <c r="C591" s="188"/>
      <c r="D591" s="190"/>
      <c r="E591" s="190"/>
      <c r="F591" s="190"/>
    </row>
    <row r="592" spans="2:6" ht="15">
      <c r="B592" s="188"/>
      <c r="C592" s="188"/>
      <c r="D592" s="190"/>
      <c r="E592" s="190"/>
      <c r="F592" s="190"/>
    </row>
    <row r="593" spans="2:6" ht="15">
      <c r="B593" s="188"/>
      <c r="C593" s="188"/>
      <c r="D593" s="190"/>
      <c r="E593" s="190"/>
      <c r="F593" s="190"/>
    </row>
    <row r="594" spans="2:6" ht="15">
      <c r="B594" s="188"/>
      <c r="C594" s="188"/>
      <c r="D594" s="190"/>
      <c r="E594" s="190"/>
      <c r="F594" s="190"/>
    </row>
    <row r="595" spans="2:6" ht="15">
      <c r="B595" s="188"/>
      <c r="C595" s="188"/>
      <c r="D595" s="190"/>
      <c r="E595" s="190"/>
      <c r="F595" s="190"/>
    </row>
    <row r="596" spans="2:6" ht="15">
      <c r="B596" s="188"/>
      <c r="C596" s="188"/>
      <c r="D596" s="190"/>
      <c r="E596" s="190"/>
      <c r="F596" s="190"/>
    </row>
    <row r="597" spans="2:6" ht="15">
      <c r="B597" s="188"/>
      <c r="C597" s="188"/>
      <c r="D597" s="190"/>
      <c r="E597" s="190"/>
      <c r="F597" s="190"/>
    </row>
    <row r="598" spans="2:6" ht="15">
      <c r="B598" s="188"/>
      <c r="C598" s="188"/>
      <c r="D598" s="190"/>
      <c r="E598" s="190"/>
      <c r="F598" s="190"/>
    </row>
    <row r="599" spans="2:6" ht="15">
      <c r="B599" s="188"/>
      <c r="C599" s="188"/>
      <c r="D599" s="190"/>
      <c r="E599" s="190"/>
      <c r="F599" s="190"/>
    </row>
    <row r="600" spans="2:6" ht="15">
      <c r="B600" s="188"/>
      <c r="C600" s="188"/>
      <c r="D600" s="190"/>
      <c r="E600" s="190"/>
      <c r="F600" s="190"/>
    </row>
    <row r="601" spans="2:6" ht="15">
      <c r="B601" s="188"/>
      <c r="C601" s="188"/>
      <c r="D601" s="190"/>
      <c r="E601" s="190"/>
      <c r="F601" s="190"/>
    </row>
    <row r="602" spans="2:6" ht="15">
      <c r="B602" s="188"/>
      <c r="C602" s="188"/>
      <c r="D602" s="190"/>
      <c r="E602" s="190"/>
      <c r="F602" s="190"/>
    </row>
    <row r="603" spans="2:6" ht="15">
      <c r="B603" s="188"/>
      <c r="C603" s="188"/>
      <c r="D603" s="190"/>
      <c r="E603" s="190"/>
      <c r="F603" s="190"/>
    </row>
    <row r="604" spans="2:6" ht="15">
      <c r="B604" s="188"/>
      <c r="C604" s="188"/>
      <c r="D604" s="190"/>
      <c r="E604" s="190"/>
      <c r="F604" s="190"/>
    </row>
    <row r="605" spans="2:6" ht="15">
      <c r="B605" s="188"/>
      <c r="C605" s="188"/>
      <c r="D605" s="190"/>
      <c r="E605" s="190"/>
      <c r="F605" s="190"/>
    </row>
    <row r="606" spans="2:6" ht="15">
      <c r="B606" s="188"/>
      <c r="C606" s="188"/>
      <c r="D606" s="190"/>
      <c r="E606" s="190"/>
      <c r="F606" s="190"/>
    </row>
    <row r="607" spans="2:6" ht="15">
      <c r="B607" s="188"/>
      <c r="C607" s="188"/>
      <c r="D607" s="190"/>
      <c r="E607" s="190"/>
      <c r="F607" s="190"/>
    </row>
    <row r="608" spans="2:6" ht="15">
      <c r="B608" s="188"/>
      <c r="C608" s="188"/>
      <c r="D608" s="190"/>
      <c r="E608" s="190"/>
      <c r="F608" s="190"/>
    </row>
    <row r="609" spans="2:6" ht="15">
      <c r="B609" s="188"/>
      <c r="C609" s="188"/>
      <c r="D609" s="190"/>
      <c r="E609" s="190"/>
      <c r="F609" s="190"/>
    </row>
    <row r="610" spans="2:6" ht="15">
      <c r="B610" s="188"/>
      <c r="C610" s="188"/>
      <c r="D610" s="190"/>
      <c r="E610" s="190"/>
      <c r="F610" s="190"/>
    </row>
    <row r="611" spans="2:6" ht="15">
      <c r="B611" s="188"/>
      <c r="C611" s="188"/>
      <c r="D611" s="190"/>
      <c r="E611" s="190"/>
      <c r="F611" s="190"/>
    </row>
    <row r="612" spans="2:6" ht="15">
      <c r="B612" s="188"/>
      <c r="C612" s="188"/>
      <c r="D612" s="190"/>
      <c r="E612" s="190"/>
      <c r="F612" s="190"/>
    </row>
    <row r="613" spans="2:6" ht="15">
      <c r="B613" s="188"/>
      <c r="C613" s="188"/>
      <c r="D613" s="190"/>
      <c r="E613" s="190"/>
      <c r="F613" s="190"/>
    </row>
    <row r="614" spans="2:6" ht="15">
      <c r="B614" s="188"/>
      <c r="C614" s="188"/>
      <c r="D614" s="190"/>
      <c r="E614" s="190"/>
      <c r="F614" s="190"/>
    </row>
    <row r="615" spans="2:6" ht="15">
      <c r="B615" s="188"/>
      <c r="C615" s="188"/>
      <c r="D615" s="190"/>
      <c r="E615" s="190"/>
      <c r="F615" s="190"/>
    </row>
    <row r="616" spans="2:6" ht="15">
      <c r="B616" s="188"/>
      <c r="C616" s="188"/>
      <c r="D616" s="190"/>
      <c r="E616" s="190"/>
      <c r="F616" s="190"/>
    </row>
    <row r="617" spans="2:6" ht="15">
      <c r="B617" s="188"/>
      <c r="C617" s="188"/>
      <c r="D617" s="190"/>
      <c r="E617" s="190"/>
      <c r="F617" s="190"/>
    </row>
    <row r="618" spans="2:6" ht="15">
      <c r="B618" s="188"/>
      <c r="C618" s="188"/>
      <c r="D618" s="190"/>
      <c r="E618" s="190"/>
      <c r="F618" s="190"/>
    </row>
    <row r="619" spans="2:6" ht="15">
      <c r="B619" s="188"/>
      <c r="C619" s="188"/>
      <c r="D619" s="190"/>
      <c r="E619" s="190"/>
      <c r="F619" s="190"/>
    </row>
    <row r="620" spans="2:6" ht="15">
      <c r="B620" s="188"/>
      <c r="C620" s="188"/>
      <c r="D620" s="190"/>
      <c r="E620" s="190"/>
      <c r="F620" s="190"/>
    </row>
    <row r="621" spans="2:6" ht="15">
      <c r="B621" s="188"/>
      <c r="C621" s="188"/>
      <c r="D621" s="190"/>
      <c r="E621" s="190"/>
      <c r="F621" s="190"/>
    </row>
    <row r="622" spans="2:6" ht="15">
      <c r="B622" s="188"/>
      <c r="C622" s="188"/>
      <c r="D622" s="190"/>
      <c r="E622" s="190"/>
      <c r="F622" s="190"/>
    </row>
    <row r="623" spans="2:6" ht="15">
      <c r="B623" s="188"/>
      <c r="C623" s="188"/>
      <c r="D623" s="190"/>
      <c r="E623" s="190"/>
      <c r="F623" s="190"/>
    </row>
    <row r="624" spans="2:6" ht="15">
      <c r="B624" s="188"/>
      <c r="C624" s="188"/>
      <c r="D624" s="190"/>
      <c r="E624" s="190"/>
      <c r="F624" s="190"/>
    </row>
    <row r="625" spans="2:6" ht="15">
      <c r="B625" s="188"/>
      <c r="C625" s="188"/>
      <c r="D625" s="190"/>
      <c r="E625" s="190"/>
      <c r="F625" s="190"/>
    </row>
    <row r="626" spans="2:6" ht="15">
      <c r="B626" s="188"/>
      <c r="C626" s="188"/>
      <c r="D626" s="190"/>
      <c r="E626" s="190"/>
      <c r="F626" s="190"/>
    </row>
    <row r="627" spans="2:6" ht="15">
      <c r="B627" s="188"/>
      <c r="C627" s="188"/>
      <c r="D627" s="190"/>
      <c r="E627" s="190"/>
      <c r="F627" s="190"/>
    </row>
    <row r="628" spans="2:6" ht="15">
      <c r="B628" s="188"/>
      <c r="C628" s="188"/>
      <c r="D628" s="190"/>
      <c r="E628" s="190"/>
      <c r="F628" s="190"/>
    </row>
    <row r="629" spans="2:6" ht="15">
      <c r="B629" s="188"/>
      <c r="C629" s="188"/>
      <c r="D629" s="190"/>
      <c r="E629" s="190"/>
      <c r="F629" s="190"/>
    </row>
    <row r="630" spans="2:6" ht="15">
      <c r="B630" s="188"/>
      <c r="C630" s="188"/>
      <c r="D630" s="190"/>
      <c r="E630" s="190"/>
      <c r="F630" s="190"/>
    </row>
    <row r="631" spans="2:6" ht="15">
      <c r="B631" s="188"/>
      <c r="C631" s="188"/>
      <c r="D631" s="190"/>
      <c r="E631" s="190"/>
      <c r="F631" s="190"/>
    </row>
    <row r="632" spans="2:6" ht="15">
      <c r="B632" s="188"/>
      <c r="C632" s="188"/>
      <c r="D632" s="190"/>
      <c r="E632" s="190"/>
      <c r="F632" s="190"/>
    </row>
    <row r="633" spans="2:6" ht="15">
      <c r="B633" s="188"/>
      <c r="C633" s="188"/>
      <c r="D633" s="190"/>
      <c r="E633" s="190"/>
      <c r="F633" s="190"/>
    </row>
    <row r="634" spans="2:6" ht="15">
      <c r="B634" s="188"/>
      <c r="C634" s="188"/>
      <c r="D634" s="190"/>
      <c r="E634" s="190"/>
      <c r="F634" s="190"/>
    </row>
    <row r="635" spans="2:6" ht="15">
      <c r="B635" s="188"/>
      <c r="C635" s="188"/>
      <c r="D635" s="190"/>
      <c r="E635" s="190"/>
      <c r="F635" s="190"/>
    </row>
    <row r="636" spans="2:6" ht="15">
      <c r="B636" s="188"/>
      <c r="C636" s="188"/>
      <c r="D636" s="190"/>
      <c r="E636" s="190"/>
      <c r="F636" s="190"/>
    </row>
    <row r="637" spans="2:6" ht="15">
      <c r="B637" s="188"/>
      <c r="C637" s="188"/>
      <c r="D637" s="190"/>
      <c r="E637" s="190"/>
      <c r="F637" s="190"/>
    </row>
    <row r="638" spans="2:6" ht="15">
      <c r="B638" s="188"/>
      <c r="C638" s="188"/>
      <c r="D638" s="190"/>
      <c r="E638" s="190"/>
      <c r="F638" s="190"/>
    </row>
    <row r="639" spans="2:6" ht="15">
      <c r="B639" s="188"/>
      <c r="C639" s="188"/>
      <c r="D639" s="190"/>
      <c r="E639" s="190"/>
      <c r="F639" s="190"/>
    </row>
    <row r="640" spans="2:6" ht="15">
      <c r="B640" s="188"/>
      <c r="C640" s="188"/>
      <c r="D640" s="190"/>
      <c r="E640" s="190"/>
      <c r="F640" s="190"/>
    </row>
    <row r="641" spans="2:6" ht="15">
      <c r="B641" s="188"/>
      <c r="C641" s="188"/>
      <c r="D641" s="190"/>
      <c r="E641" s="190"/>
      <c r="F641" s="190"/>
    </row>
    <row r="642" spans="2:6" ht="15">
      <c r="B642" s="188"/>
      <c r="C642" s="188"/>
      <c r="D642" s="190"/>
      <c r="E642" s="190"/>
      <c r="F642" s="190"/>
    </row>
    <row r="643" spans="2:6" ht="15">
      <c r="B643" s="188"/>
      <c r="C643" s="188"/>
      <c r="D643" s="190"/>
      <c r="E643" s="190"/>
      <c r="F643" s="190"/>
    </row>
    <row r="644" spans="2:6" ht="15">
      <c r="B644" s="188"/>
      <c r="C644" s="188"/>
      <c r="D644" s="190"/>
      <c r="E644" s="190"/>
      <c r="F644" s="190"/>
    </row>
    <row r="645" spans="2:6" ht="15">
      <c r="B645" s="188"/>
      <c r="C645" s="188"/>
      <c r="D645" s="190"/>
      <c r="E645" s="190"/>
      <c r="F645" s="190"/>
    </row>
    <row r="646" spans="2:6" ht="15">
      <c r="B646" s="188"/>
      <c r="C646" s="188"/>
      <c r="D646" s="190"/>
      <c r="E646" s="190"/>
      <c r="F646" s="190"/>
    </row>
    <row r="647" spans="2:6" ht="15">
      <c r="B647" s="188"/>
      <c r="C647" s="188"/>
      <c r="D647" s="190"/>
      <c r="E647" s="190"/>
      <c r="F647" s="190"/>
    </row>
    <row r="648" spans="2:6" ht="15">
      <c r="B648" s="188"/>
      <c r="C648" s="188"/>
      <c r="D648" s="190"/>
      <c r="E648" s="190"/>
      <c r="F648" s="190"/>
    </row>
    <row r="649" spans="2:6" ht="15">
      <c r="B649" s="188"/>
      <c r="C649" s="188"/>
      <c r="D649" s="190"/>
      <c r="E649" s="190"/>
      <c r="F649" s="190"/>
    </row>
    <row r="650" spans="2:6" ht="15">
      <c r="B650" s="188"/>
      <c r="C650" s="188"/>
      <c r="D650" s="190"/>
      <c r="E650" s="190"/>
      <c r="F650" s="190"/>
    </row>
    <row r="651" spans="2:6" ht="15">
      <c r="B651" s="188"/>
      <c r="C651" s="188"/>
      <c r="D651" s="190"/>
      <c r="E651" s="190"/>
      <c r="F651" s="190"/>
    </row>
    <row r="652" spans="2:6" ht="15">
      <c r="B652" s="188"/>
      <c r="C652" s="188"/>
      <c r="D652" s="190"/>
      <c r="E652" s="190"/>
      <c r="F652" s="190"/>
    </row>
    <row r="653" spans="2:6" ht="15">
      <c r="B653" s="188"/>
      <c r="C653" s="188"/>
      <c r="D653" s="190"/>
      <c r="E653" s="190"/>
      <c r="F653" s="190"/>
    </row>
    <row r="654" spans="2:6" ht="15">
      <c r="B654" s="188"/>
      <c r="C654" s="188"/>
      <c r="D654" s="190"/>
      <c r="E654" s="190"/>
      <c r="F654" s="190"/>
    </row>
    <row r="655" spans="2:6" ht="15">
      <c r="B655" s="188"/>
      <c r="C655" s="188"/>
      <c r="D655" s="190"/>
      <c r="E655" s="190"/>
      <c r="F655" s="190"/>
    </row>
    <row r="656" spans="2:6" ht="15">
      <c r="B656" s="188"/>
      <c r="C656" s="188"/>
      <c r="D656" s="190"/>
      <c r="E656" s="190"/>
      <c r="F656" s="190"/>
    </row>
    <row r="657" spans="2:6" ht="15">
      <c r="B657" s="188"/>
      <c r="C657" s="188"/>
      <c r="D657" s="190"/>
      <c r="E657" s="190"/>
      <c r="F657" s="190"/>
    </row>
    <row r="658" spans="2:6" ht="15">
      <c r="B658" s="188"/>
      <c r="C658" s="188"/>
      <c r="D658" s="190"/>
      <c r="E658" s="190"/>
      <c r="F658" s="190"/>
    </row>
    <row r="659" spans="2:6" ht="15">
      <c r="B659" s="188"/>
      <c r="C659" s="188"/>
      <c r="D659" s="190"/>
      <c r="E659" s="190"/>
      <c r="F659" s="190"/>
    </row>
    <row r="660" spans="2:6" ht="15">
      <c r="B660" s="188"/>
      <c r="C660" s="188"/>
      <c r="D660" s="190"/>
      <c r="E660" s="190"/>
      <c r="F660" s="190"/>
    </row>
    <row r="661" spans="2:6" ht="15">
      <c r="B661" s="188"/>
      <c r="C661" s="188"/>
      <c r="D661" s="190"/>
      <c r="E661" s="190"/>
      <c r="F661" s="190"/>
    </row>
    <row r="662" spans="2:6" ht="15">
      <c r="B662" s="188"/>
      <c r="C662" s="188"/>
      <c r="D662" s="190"/>
      <c r="E662" s="190"/>
      <c r="F662" s="190"/>
    </row>
    <row r="663" spans="2:6" ht="15">
      <c r="B663" s="188"/>
      <c r="C663" s="188"/>
      <c r="D663" s="190"/>
      <c r="E663" s="190"/>
      <c r="F663" s="190"/>
    </row>
    <row r="664" spans="2:6" ht="15">
      <c r="B664" s="188"/>
      <c r="C664" s="188"/>
      <c r="D664" s="190"/>
      <c r="E664" s="190"/>
      <c r="F664" s="190"/>
    </row>
    <row r="665" spans="2:6" ht="15">
      <c r="B665" s="188"/>
      <c r="C665" s="188"/>
      <c r="D665" s="190"/>
      <c r="E665" s="190"/>
      <c r="F665" s="190"/>
    </row>
    <row r="666" spans="2:6" ht="15">
      <c r="B666" s="188"/>
      <c r="C666" s="188"/>
      <c r="D666" s="190"/>
      <c r="E666" s="190"/>
      <c r="F666" s="190"/>
    </row>
    <row r="667" spans="2:6" ht="15">
      <c r="B667" s="188"/>
      <c r="C667" s="188"/>
      <c r="D667" s="190"/>
      <c r="E667" s="190"/>
      <c r="F667" s="190"/>
    </row>
    <row r="668" spans="2:6" ht="15">
      <c r="B668" s="188"/>
      <c r="C668" s="188"/>
      <c r="D668" s="190"/>
      <c r="E668" s="190"/>
      <c r="F668" s="190"/>
    </row>
    <row r="669" spans="2:6" ht="15">
      <c r="B669" s="188"/>
      <c r="C669" s="188"/>
      <c r="D669" s="190"/>
      <c r="E669" s="190"/>
      <c r="F669" s="190"/>
    </row>
    <row r="670" spans="2:6" ht="15">
      <c r="B670" s="188"/>
      <c r="C670" s="188"/>
      <c r="D670" s="190"/>
      <c r="E670" s="190"/>
      <c r="F670" s="190"/>
    </row>
    <row r="671" spans="2:6" ht="15">
      <c r="B671" s="188"/>
      <c r="C671" s="188"/>
      <c r="D671" s="190"/>
      <c r="E671" s="190"/>
      <c r="F671" s="190"/>
    </row>
    <row r="672" spans="2:6" ht="15">
      <c r="B672" s="188"/>
      <c r="C672" s="188"/>
      <c r="D672" s="190"/>
      <c r="E672" s="190"/>
      <c r="F672" s="190"/>
    </row>
    <row r="673" spans="2:6" ht="15">
      <c r="B673" s="188"/>
      <c r="C673" s="188"/>
      <c r="D673" s="190"/>
      <c r="E673" s="190"/>
      <c r="F673" s="190"/>
    </row>
    <row r="674" spans="2:6" ht="15">
      <c r="B674" s="188"/>
      <c r="C674" s="188"/>
      <c r="D674" s="190"/>
      <c r="E674" s="190"/>
      <c r="F674" s="190"/>
    </row>
    <row r="675" spans="2:6" ht="15">
      <c r="B675" s="188"/>
      <c r="C675" s="188"/>
      <c r="D675" s="190"/>
      <c r="E675" s="190"/>
      <c r="F675" s="190"/>
    </row>
    <row r="676" spans="2:6" ht="15">
      <c r="B676" s="188"/>
      <c r="C676" s="188"/>
      <c r="D676" s="190"/>
      <c r="E676" s="190"/>
      <c r="F676" s="190"/>
    </row>
    <row r="677" spans="2:6" ht="15">
      <c r="B677" s="188"/>
      <c r="C677" s="188"/>
      <c r="D677" s="190"/>
      <c r="E677" s="190"/>
      <c r="F677" s="190"/>
    </row>
    <row r="678" spans="2:6" ht="15">
      <c r="B678" s="188"/>
      <c r="C678" s="188"/>
      <c r="D678" s="190"/>
      <c r="E678" s="190"/>
      <c r="F678" s="190"/>
    </row>
    <row r="679" spans="2:6" ht="15">
      <c r="B679" s="188"/>
      <c r="C679" s="188"/>
      <c r="D679" s="190"/>
      <c r="E679" s="190"/>
      <c r="F679" s="190"/>
    </row>
    <row r="680" spans="2:6" ht="15">
      <c r="B680" s="188"/>
      <c r="C680" s="188"/>
      <c r="D680" s="190"/>
      <c r="E680" s="190"/>
      <c r="F680" s="190"/>
    </row>
    <row r="681" spans="2:6" ht="15">
      <c r="B681" s="188"/>
      <c r="C681" s="188"/>
      <c r="D681" s="190"/>
      <c r="E681" s="190"/>
      <c r="F681" s="190"/>
    </row>
    <row r="682" spans="2:6" ht="15">
      <c r="B682" s="188"/>
      <c r="C682" s="188"/>
      <c r="D682" s="190"/>
      <c r="E682" s="190"/>
      <c r="F682" s="190"/>
    </row>
    <row r="683" spans="2:6" ht="15">
      <c r="B683" s="188"/>
      <c r="C683" s="188"/>
      <c r="D683" s="190"/>
      <c r="E683" s="190"/>
      <c r="F683" s="190"/>
    </row>
    <row r="684" spans="2:6" ht="15">
      <c r="B684" s="188"/>
      <c r="C684" s="188"/>
      <c r="D684" s="190"/>
      <c r="E684" s="190"/>
      <c r="F684" s="190"/>
    </row>
    <row r="685" spans="2:6" ht="15">
      <c r="B685" s="188"/>
      <c r="C685" s="188"/>
      <c r="D685" s="190"/>
      <c r="E685" s="190"/>
      <c r="F685" s="190"/>
    </row>
    <row r="686" spans="2:6" ht="15">
      <c r="B686" s="188"/>
      <c r="C686" s="188"/>
      <c r="D686" s="190"/>
      <c r="E686" s="190"/>
      <c r="F686" s="190"/>
    </row>
    <row r="687" spans="2:6" ht="15">
      <c r="B687" s="188"/>
      <c r="C687" s="188"/>
      <c r="D687" s="190"/>
      <c r="E687" s="190"/>
      <c r="F687" s="190"/>
    </row>
    <row r="688" spans="2:6" ht="15">
      <c r="B688" s="188"/>
      <c r="C688" s="188"/>
      <c r="D688" s="190"/>
      <c r="E688" s="190"/>
      <c r="F688" s="190"/>
    </row>
    <row r="689" spans="2:6" ht="15">
      <c r="B689" s="188"/>
      <c r="C689" s="188"/>
      <c r="D689" s="190"/>
      <c r="E689" s="190"/>
      <c r="F689" s="190"/>
    </row>
    <row r="690" spans="2:6" ht="15">
      <c r="B690" s="188"/>
      <c r="C690" s="188"/>
      <c r="D690" s="190"/>
      <c r="E690" s="190"/>
      <c r="F690" s="190"/>
    </row>
    <row r="691" spans="2:6" ht="15">
      <c r="B691" s="188"/>
      <c r="C691" s="188"/>
      <c r="D691" s="190"/>
      <c r="E691" s="190"/>
      <c r="F691" s="190"/>
    </row>
    <row r="692" spans="2:6" ht="15">
      <c r="B692" s="188"/>
      <c r="C692" s="188"/>
      <c r="D692" s="190"/>
      <c r="E692" s="190"/>
      <c r="F692" s="190"/>
    </row>
    <row r="693" spans="2:6" ht="15">
      <c r="B693" s="188"/>
      <c r="C693" s="188"/>
      <c r="D693" s="190"/>
      <c r="E693" s="190"/>
      <c r="F693" s="190"/>
    </row>
    <row r="694" spans="2:6" ht="15">
      <c r="B694" s="188"/>
      <c r="C694" s="188"/>
      <c r="D694" s="190"/>
      <c r="E694" s="190"/>
      <c r="F694" s="190"/>
    </row>
    <row r="695" spans="2:6" ht="15">
      <c r="B695" s="188"/>
      <c r="C695" s="188"/>
      <c r="D695" s="190"/>
      <c r="E695" s="190"/>
      <c r="F695" s="190"/>
    </row>
    <row r="696" spans="2:6" ht="15">
      <c r="B696" s="188"/>
      <c r="C696" s="188"/>
      <c r="D696" s="190"/>
      <c r="E696" s="190"/>
      <c r="F696" s="190"/>
    </row>
    <row r="697" spans="2:6" ht="15">
      <c r="B697" s="188"/>
      <c r="C697" s="188"/>
      <c r="D697" s="190"/>
      <c r="E697" s="190"/>
      <c r="F697" s="190"/>
    </row>
    <row r="698" spans="2:6" ht="15">
      <c r="B698" s="188"/>
      <c r="C698" s="188"/>
      <c r="D698" s="190"/>
      <c r="E698" s="190"/>
      <c r="F698" s="190"/>
    </row>
    <row r="699" spans="2:6" ht="15">
      <c r="B699" s="188"/>
      <c r="C699" s="188"/>
      <c r="D699" s="190"/>
      <c r="E699" s="190"/>
      <c r="F699" s="190"/>
    </row>
    <row r="700" spans="2:6" ht="15">
      <c r="B700" s="188"/>
      <c r="C700" s="188"/>
      <c r="D700" s="190"/>
      <c r="E700" s="190"/>
      <c r="F700" s="190"/>
    </row>
    <row r="701" spans="2:6" ht="15">
      <c r="B701" s="188"/>
      <c r="C701" s="188"/>
      <c r="D701" s="190"/>
      <c r="E701" s="190"/>
      <c r="F701" s="190"/>
    </row>
    <row r="702" spans="2:6" ht="15">
      <c r="B702" s="188"/>
      <c r="C702" s="188"/>
      <c r="D702" s="190"/>
      <c r="E702" s="190"/>
      <c r="F702" s="190"/>
    </row>
    <row r="703" spans="2:6" ht="15">
      <c r="B703" s="188"/>
      <c r="C703" s="188"/>
      <c r="D703" s="190"/>
      <c r="E703" s="190"/>
      <c r="F703" s="190"/>
    </row>
    <row r="704" spans="2:6" ht="15">
      <c r="B704" s="188"/>
      <c r="C704" s="188"/>
      <c r="D704" s="190"/>
      <c r="E704" s="190"/>
      <c r="F704" s="190"/>
    </row>
    <row r="705" spans="2:6" ht="15">
      <c r="B705" s="188"/>
      <c r="C705" s="188"/>
      <c r="D705" s="190"/>
      <c r="E705" s="190"/>
      <c r="F705" s="190"/>
    </row>
    <row r="706" spans="2:6" ht="15">
      <c r="B706" s="188"/>
      <c r="C706" s="188"/>
      <c r="D706" s="190"/>
      <c r="E706" s="190"/>
      <c r="F706" s="190"/>
    </row>
    <row r="707" spans="2:6" ht="15">
      <c r="B707" s="188"/>
      <c r="C707" s="188"/>
      <c r="D707" s="190"/>
      <c r="E707" s="190"/>
      <c r="F707" s="190"/>
    </row>
    <row r="708" spans="2:6" ht="15">
      <c r="B708" s="188"/>
      <c r="C708" s="188"/>
      <c r="D708" s="190"/>
      <c r="E708" s="190"/>
      <c r="F708" s="190"/>
    </row>
    <row r="709" spans="2:6" ht="15">
      <c r="B709" s="188"/>
      <c r="C709" s="188"/>
      <c r="D709" s="190"/>
      <c r="E709" s="190"/>
      <c r="F709" s="190"/>
    </row>
    <row r="710" spans="2:6" ht="15">
      <c r="B710" s="188"/>
      <c r="C710" s="188"/>
      <c r="D710" s="190"/>
      <c r="E710" s="190"/>
      <c r="F710" s="190"/>
    </row>
    <row r="711" spans="2:6" ht="15">
      <c r="B711" s="188"/>
      <c r="C711" s="188"/>
      <c r="D711" s="190"/>
      <c r="E711" s="190"/>
      <c r="F711" s="190"/>
    </row>
    <row r="712" spans="2:6" ht="15">
      <c r="B712" s="188"/>
      <c r="C712" s="188"/>
      <c r="D712" s="190"/>
      <c r="E712" s="190"/>
      <c r="F712" s="190"/>
    </row>
    <row r="713" spans="2:6" ht="15">
      <c r="B713" s="188"/>
      <c r="C713" s="188"/>
      <c r="D713" s="190"/>
      <c r="E713" s="190"/>
      <c r="F713" s="190"/>
    </row>
    <row r="714" spans="2:6" ht="15">
      <c r="B714" s="188"/>
      <c r="C714" s="188"/>
      <c r="D714" s="190"/>
      <c r="E714" s="190"/>
      <c r="F714" s="190"/>
    </row>
    <row r="715" spans="2:6" ht="15">
      <c r="B715" s="188"/>
      <c r="C715" s="188"/>
      <c r="D715" s="190"/>
      <c r="E715" s="190"/>
      <c r="F715" s="190"/>
    </row>
    <row r="716" spans="2:6" ht="15">
      <c r="B716" s="188"/>
      <c r="C716" s="188"/>
      <c r="D716" s="190"/>
      <c r="E716" s="190"/>
      <c r="F716" s="190"/>
    </row>
    <row r="717" spans="2:6" ht="15">
      <c r="B717" s="188"/>
      <c r="C717" s="188"/>
      <c r="D717" s="190"/>
      <c r="E717" s="190"/>
      <c r="F717" s="190"/>
    </row>
    <row r="718" spans="2:6" ht="15">
      <c r="B718" s="188"/>
      <c r="C718" s="188"/>
      <c r="D718" s="190"/>
      <c r="E718" s="190"/>
      <c r="F718" s="190"/>
    </row>
    <row r="719" spans="2:6" ht="15">
      <c r="B719" s="188"/>
      <c r="C719" s="188"/>
      <c r="D719" s="190"/>
      <c r="E719" s="190"/>
      <c r="F719" s="190"/>
    </row>
    <row r="720" spans="2:6" ht="15">
      <c r="B720" s="188"/>
      <c r="C720" s="188"/>
      <c r="D720" s="190"/>
      <c r="E720" s="190"/>
      <c r="F720" s="190"/>
    </row>
    <row r="721" spans="2:6" ht="15">
      <c r="B721" s="188"/>
      <c r="C721" s="188"/>
      <c r="D721" s="190"/>
      <c r="E721" s="190"/>
      <c r="F721" s="190"/>
    </row>
    <row r="722" spans="2:6" ht="15">
      <c r="B722" s="188"/>
      <c r="C722" s="188"/>
      <c r="D722" s="190"/>
      <c r="E722" s="190"/>
      <c r="F722" s="190"/>
    </row>
    <row r="723" spans="2:6" ht="15">
      <c r="B723" s="188"/>
      <c r="C723" s="188"/>
      <c r="D723" s="190"/>
      <c r="E723" s="190"/>
      <c r="F723" s="190"/>
    </row>
    <row r="724" spans="2:6" ht="15">
      <c r="B724" s="188"/>
      <c r="C724" s="188"/>
      <c r="D724" s="190"/>
      <c r="E724" s="190"/>
      <c r="F724" s="190"/>
    </row>
    <row r="725" spans="2:6" ht="15">
      <c r="B725" s="188"/>
      <c r="C725" s="188"/>
      <c r="D725" s="190"/>
      <c r="E725" s="190"/>
      <c r="F725" s="190"/>
    </row>
    <row r="726" spans="2:6" ht="15">
      <c r="B726" s="188"/>
      <c r="C726" s="188"/>
      <c r="D726" s="190"/>
      <c r="E726" s="190"/>
      <c r="F726" s="190"/>
    </row>
    <row r="727" spans="2:6" ht="15">
      <c r="B727" s="188"/>
      <c r="C727" s="188"/>
      <c r="D727" s="190"/>
      <c r="E727" s="190"/>
      <c r="F727" s="190"/>
    </row>
    <row r="728" spans="2:6" ht="15">
      <c r="B728" s="188"/>
      <c r="C728" s="188"/>
      <c r="D728" s="190"/>
      <c r="E728" s="190"/>
      <c r="F728" s="190"/>
    </row>
    <row r="729" spans="2:6" ht="15">
      <c r="B729" s="188"/>
      <c r="C729" s="188"/>
      <c r="D729" s="190"/>
      <c r="E729" s="190"/>
      <c r="F729" s="190"/>
    </row>
    <row r="730" spans="2:6" ht="15">
      <c r="B730" s="188"/>
      <c r="C730" s="188"/>
      <c r="D730" s="190"/>
      <c r="E730" s="190"/>
      <c r="F730" s="190"/>
    </row>
    <row r="731" spans="2:6" ht="15">
      <c r="B731" s="188"/>
      <c r="C731" s="188"/>
      <c r="D731" s="190"/>
      <c r="E731" s="190"/>
      <c r="F731" s="190"/>
    </row>
    <row r="732" spans="2:6" ht="15">
      <c r="B732" s="188"/>
      <c r="C732" s="188"/>
      <c r="D732" s="190"/>
      <c r="E732" s="190"/>
      <c r="F732" s="190"/>
    </row>
    <row r="733" spans="2:6" ht="15">
      <c r="B733" s="188"/>
      <c r="C733" s="188"/>
      <c r="D733" s="190"/>
      <c r="E733" s="190"/>
      <c r="F733" s="190"/>
    </row>
    <row r="734" spans="2:6" ht="15">
      <c r="B734" s="188"/>
      <c r="C734" s="188"/>
      <c r="D734" s="190"/>
      <c r="E734" s="190"/>
      <c r="F734" s="190"/>
    </row>
    <row r="735" spans="2:6" ht="15">
      <c r="B735" s="188"/>
      <c r="C735" s="188"/>
      <c r="D735" s="190"/>
      <c r="E735" s="190"/>
      <c r="F735" s="190"/>
    </row>
    <row r="736" spans="2:6" ht="15">
      <c r="B736" s="188"/>
      <c r="C736" s="188"/>
      <c r="D736" s="190"/>
      <c r="E736" s="190"/>
      <c r="F736" s="190"/>
    </row>
    <row r="737" spans="2:6" ht="15">
      <c r="B737" s="188"/>
      <c r="C737" s="188"/>
      <c r="D737" s="190"/>
      <c r="E737" s="190"/>
      <c r="F737" s="190"/>
    </row>
    <row r="738" spans="2:6" ht="15">
      <c r="B738" s="188"/>
      <c r="C738" s="188"/>
      <c r="D738" s="190"/>
      <c r="E738" s="190"/>
      <c r="F738" s="190"/>
    </row>
    <row r="739" spans="2:6" ht="15">
      <c r="B739" s="188"/>
      <c r="C739" s="188"/>
      <c r="D739" s="190"/>
      <c r="E739" s="190"/>
      <c r="F739" s="190"/>
    </row>
    <row r="740" spans="2:6" ht="15">
      <c r="B740" s="188"/>
      <c r="C740" s="188"/>
      <c r="D740" s="190"/>
      <c r="E740" s="190"/>
      <c r="F740" s="190"/>
    </row>
    <row r="741" spans="2:6" ht="15">
      <c r="B741" s="188"/>
      <c r="C741" s="188"/>
      <c r="D741" s="190"/>
      <c r="E741" s="190"/>
      <c r="F741" s="190"/>
    </row>
    <row r="742" spans="2:6" ht="15">
      <c r="B742" s="188"/>
      <c r="C742" s="188"/>
      <c r="D742" s="190"/>
      <c r="E742" s="190"/>
      <c r="F742" s="190"/>
    </row>
    <row r="743" spans="2:6" ht="15">
      <c r="B743" s="188"/>
      <c r="C743" s="188"/>
      <c r="D743" s="190"/>
      <c r="E743" s="190"/>
      <c r="F743" s="190"/>
    </row>
    <row r="744" spans="2:6" ht="15">
      <c r="B744" s="188"/>
      <c r="C744" s="188"/>
      <c r="D744" s="190"/>
      <c r="E744" s="190"/>
      <c r="F744" s="190"/>
    </row>
    <row r="745" spans="2:6" ht="15">
      <c r="B745" s="188"/>
      <c r="C745" s="188"/>
      <c r="D745" s="190"/>
      <c r="E745" s="190"/>
      <c r="F745" s="190"/>
    </row>
    <row r="746" spans="2:6" ht="15">
      <c r="B746" s="188"/>
      <c r="C746" s="188"/>
      <c r="D746" s="190"/>
      <c r="E746" s="190"/>
      <c r="F746" s="190"/>
    </row>
    <row r="747" spans="2:6" ht="15">
      <c r="B747" s="188"/>
      <c r="C747" s="188"/>
      <c r="D747" s="190"/>
      <c r="E747" s="190"/>
      <c r="F747" s="190"/>
    </row>
    <row r="748" spans="2:6" ht="15">
      <c r="B748" s="188"/>
      <c r="C748" s="188"/>
      <c r="D748" s="190"/>
      <c r="E748" s="190"/>
      <c r="F748" s="190"/>
    </row>
    <row r="749" spans="2:6" ht="15">
      <c r="B749" s="188"/>
      <c r="C749" s="188"/>
      <c r="D749" s="190"/>
      <c r="E749" s="190"/>
      <c r="F749" s="190"/>
    </row>
    <row r="750" spans="2:6" ht="15">
      <c r="B750" s="188"/>
      <c r="C750" s="188"/>
      <c r="D750" s="190"/>
      <c r="E750" s="190"/>
      <c r="F750" s="190"/>
    </row>
    <row r="751" spans="2:6" ht="15">
      <c r="B751" s="188"/>
      <c r="C751" s="188"/>
      <c r="D751" s="190"/>
      <c r="E751" s="190"/>
      <c r="F751" s="190"/>
    </row>
    <row r="752" spans="2:6" ht="15">
      <c r="B752" s="188"/>
      <c r="C752" s="188"/>
      <c r="D752" s="190"/>
      <c r="E752" s="190"/>
      <c r="F752" s="190"/>
    </row>
    <row r="753" spans="2:6" ht="15">
      <c r="B753" s="188"/>
      <c r="C753" s="188"/>
      <c r="D753" s="190"/>
      <c r="E753" s="190"/>
      <c r="F753" s="190"/>
    </row>
    <row r="754" spans="2:6" ht="15">
      <c r="B754" s="188"/>
      <c r="C754" s="188"/>
      <c r="D754" s="190"/>
      <c r="E754" s="190"/>
      <c r="F754" s="190"/>
    </row>
    <row r="755" spans="2:6" ht="15">
      <c r="B755" s="188"/>
      <c r="C755" s="188"/>
      <c r="D755" s="190"/>
      <c r="E755" s="190"/>
      <c r="F755" s="190"/>
    </row>
    <row r="756" spans="2:6" ht="15">
      <c r="B756" s="188"/>
      <c r="C756" s="188"/>
      <c r="D756" s="190"/>
      <c r="E756" s="190"/>
      <c r="F756" s="190"/>
    </row>
    <row r="757" spans="2:6" ht="15">
      <c r="B757" s="188"/>
      <c r="C757" s="188"/>
      <c r="D757" s="190"/>
      <c r="E757" s="190"/>
      <c r="F757" s="190"/>
    </row>
    <row r="758" spans="2:6" ht="15">
      <c r="B758" s="188"/>
      <c r="C758" s="188"/>
      <c r="D758" s="190"/>
      <c r="E758" s="190"/>
      <c r="F758" s="190"/>
    </row>
    <row r="759" spans="2:6" ht="15">
      <c r="B759" s="188"/>
      <c r="C759" s="188"/>
      <c r="D759" s="190"/>
      <c r="E759" s="190"/>
      <c r="F759" s="190"/>
    </row>
    <row r="760" spans="2:6" ht="15">
      <c r="B760" s="188"/>
      <c r="C760" s="188"/>
      <c r="D760" s="190"/>
      <c r="E760" s="190"/>
      <c r="F760" s="190"/>
    </row>
    <row r="761" spans="2:6" ht="15">
      <c r="B761" s="188"/>
      <c r="C761" s="188"/>
      <c r="D761" s="190"/>
      <c r="E761" s="190"/>
      <c r="F761" s="190"/>
    </row>
    <row r="762" spans="2:6" ht="15">
      <c r="B762" s="188"/>
      <c r="C762" s="188"/>
      <c r="D762" s="190"/>
      <c r="E762" s="190"/>
      <c r="F762" s="190"/>
    </row>
    <row r="763" spans="2:6" ht="15">
      <c r="B763" s="188"/>
      <c r="C763" s="188"/>
      <c r="D763" s="190"/>
      <c r="E763" s="190"/>
      <c r="F763" s="190"/>
    </row>
    <row r="764" spans="2:6" ht="15">
      <c r="B764" s="188"/>
      <c r="C764" s="188"/>
      <c r="D764" s="190"/>
      <c r="E764" s="190"/>
      <c r="F764" s="190"/>
    </row>
    <row r="765" spans="2:6" ht="15">
      <c r="B765" s="188"/>
      <c r="C765" s="188"/>
      <c r="D765" s="190"/>
      <c r="E765" s="190"/>
      <c r="F765" s="190"/>
    </row>
    <row r="766" spans="2:6" ht="15">
      <c r="B766" s="188"/>
      <c r="C766" s="188"/>
      <c r="D766" s="190"/>
      <c r="E766" s="190"/>
      <c r="F766" s="190"/>
    </row>
    <row r="767" spans="2:6" ht="15">
      <c r="B767" s="188"/>
      <c r="C767" s="188"/>
      <c r="D767" s="190"/>
      <c r="E767" s="190"/>
      <c r="F767" s="190"/>
    </row>
    <row r="768" spans="2:6" ht="15">
      <c r="B768" s="188"/>
      <c r="C768" s="188"/>
      <c r="D768" s="190"/>
      <c r="E768" s="190"/>
      <c r="F768" s="190"/>
    </row>
    <row r="769" spans="2:6" ht="15">
      <c r="B769" s="188"/>
      <c r="C769" s="188"/>
      <c r="D769" s="190"/>
      <c r="E769" s="190"/>
      <c r="F769" s="190"/>
    </row>
    <row r="770" spans="2:6" ht="15">
      <c r="B770" s="188"/>
      <c r="C770" s="188"/>
      <c r="D770" s="190"/>
      <c r="E770" s="190"/>
      <c r="F770" s="190"/>
    </row>
    <row r="771" spans="2:6" ht="15">
      <c r="B771" s="188"/>
      <c r="C771" s="188"/>
      <c r="D771" s="190"/>
      <c r="E771" s="190"/>
      <c r="F771" s="190"/>
    </row>
    <row r="772" spans="2:6" ht="15">
      <c r="B772" s="188"/>
      <c r="C772" s="188"/>
      <c r="D772" s="190"/>
      <c r="E772" s="190"/>
      <c r="F772" s="190"/>
    </row>
    <row r="773" spans="2:6" ht="15">
      <c r="B773" s="188"/>
      <c r="C773" s="188"/>
      <c r="D773" s="190"/>
      <c r="E773" s="190"/>
      <c r="F773" s="190"/>
    </row>
    <row r="774" spans="2:6" ht="15">
      <c r="B774" s="188"/>
      <c r="C774" s="188"/>
      <c r="D774" s="190"/>
      <c r="E774" s="190"/>
      <c r="F774" s="190"/>
    </row>
    <row r="775" spans="2:6" ht="15">
      <c r="B775" s="188"/>
      <c r="C775" s="188"/>
      <c r="D775" s="190"/>
      <c r="E775" s="190"/>
      <c r="F775" s="190"/>
    </row>
    <row r="776" spans="2:6" ht="15">
      <c r="B776" s="188"/>
      <c r="C776" s="188"/>
      <c r="D776" s="190"/>
      <c r="E776" s="190"/>
      <c r="F776" s="190"/>
    </row>
    <row r="777" spans="2:6" ht="15">
      <c r="B777" s="188"/>
      <c r="C777" s="188"/>
      <c r="D777" s="190"/>
      <c r="E777" s="190"/>
      <c r="F777" s="190"/>
    </row>
    <row r="778" spans="2:6" ht="15">
      <c r="B778" s="188"/>
      <c r="C778" s="188"/>
      <c r="D778" s="190"/>
      <c r="E778" s="190"/>
      <c r="F778" s="190"/>
    </row>
    <row r="779" spans="2:6" ht="15">
      <c r="B779" s="188"/>
      <c r="C779" s="188"/>
      <c r="D779" s="190"/>
      <c r="E779" s="190"/>
      <c r="F779" s="190"/>
    </row>
    <row r="780" spans="2:6" ht="15">
      <c r="B780" s="188"/>
      <c r="C780" s="188"/>
      <c r="D780" s="190"/>
      <c r="E780" s="190"/>
      <c r="F780" s="190"/>
    </row>
    <row r="781" spans="2:6" ht="15">
      <c r="B781" s="188"/>
      <c r="C781" s="188"/>
      <c r="D781" s="190"/>
      <c r="E781" s="190"/>
      <c r="F781" s="190"/>
    </row>
    <row r="782" spans="2:6" ht="15">
      <c r="B782" s="188"/>
      <c r="C782" s="188"/>
      <c r="D782" s="190"/>
      <c r="E782" s="190"/>
      <c r="F782" s="190"/>
    </row>
    <row r="783" spans="2:6" ht="15">
      <c r="B783" s="188"/>
      <c r="C783" s="188"/>
      <c r="D783" s="190"/>
      <c r="E783" s="190"/>
      <c r="F783" s="190"/>
    </row>
    <row r="784" spans="2:6" ht="15">
      <c r="B784" s="188"/>
      <c r="C784" s="188"/>
      <c r="D784" s="190"/>
      <c r="E784" s="190"/>
      <c r="F784" s="190"/>
    </row>
    <row r="785" spans="2:6" ht="15">
      <c r="B785" s="188"/>
      <c r="C785" s="188"/>
      <c r="D785" s="190"/>
      <c r="E785" s="190"/>
      <c r="F785" s="190"/>
    </row>
    <row r="786" spans="2:6" ht="15">
      <c r="B786" s="188"/>
      <c r="C786" s="188"/>
      <c r="D786" s="190"/>
      <c r="E786" s="190"/>
      <c r="F786" s="190"/>
    </row>
    <row r="787" spans="2:6" ht="15">
      <c r="B787" s="188"/>
      <c r="C787" s="188"/>
      <c r="D787" s="190"/>
      <c r="E787" s="190"/>
      <c r="F787" s="190"/>
    </row>
    <row r="788" spans="2:6" ht="15">
      <c r="B788" s="188"/>
      <c r="C788" s="188"/>
      <c r="D788" s="190"/>
      <c r="E788" s="190"/>
      <c r="F788" s="190"/>
    </row>
    <row r="789" spans="2:6" ht="15">
      <c r="B789" s="188"/>
      <c r="C789" s="188"/>
      <c r="D789" s="190"/>
      <c r="E789" s="190"/>
      <c r="F789" s="190"/>
    </row>
    <row r="790" spans="2:6" ht="15">
      <c r="B790" s="188"/>
      <c r="C790" s="188"/>
      <c r="D790" s="190"/>
      <c r="E790" s="190"/>
      <c r="F790" s="190"/>
    </row>
    <row r="791" spans="2:6" ht="15">
      <c r="B791" s="188"/>
      <c r="C791" s="188"/>
      <c r="D791" s="190"/>
      <c r="E791" s="190"/>
      <c r="F791" s="190"/>
    </row>
    <row r="792" spans="2:6" ht="15">
      <c r="B792" s="188"/>
      <c r="C792" s="188"/>
      <c r="D792" s="190"/>
      <c r="E792" s="190"/>
      <c r="F792" s="190"/>
    </row>
    <row r="793" spans="2:6" ht="15">
      <c r="B793" s="188"/>
      <c r="C793" s="188"/>
      <c r="D793" s="190"/>
      <c r="E793" s="190"/>
      <c r="F793" s="190"/>
    </row>
    <row r="794" spans="2:6" ht="15">
      <c r="B794" s="188"/>
      <c r="C794" s="188"/>
      <c r="D794" s="190"/>
      <c r="E794" s="190"/>
      <c r="F794" s="190"/>
    </row>
    <row r="795" spans="2:6" ht="15">
      <c r="B795" s="188"/>
      <c r="C795" s="188"/>
      <c r="D795" s="190"/>
      <c r="E795" s="190"/>
      <c r="F795" s="190"/>
    </row>
    <row r="796" spans="2:6" ht="15">
      <c r="B796" s="188"/>
      <c r="C796" s="188"/>
      <c r="D796" s="190"/>
      <c r="E796" s="190"/>
      <c r="F796" s="190"/>
    </row>
    <row r="797" spans="2:6" ht="15">
      <c r="B797" s="188"/>
      <c r="C797" s="188"/>
      <c r="D797" s="190"/>
      <c r="E797" s="190"/>
      <c r="F797" s="190"/>
    </row>
    <row r="798" spans="2:6" ht="15">
      <c r="B798" s="188"/>
      <c r="C798" s="188"/>
      <c r="D798" s="190"/>
      <c r="E798" s="190"/>
      <c r="F798" s="190"/>
    </row>
    <row r="799" spans="2:6" ht="15">
      <c r="B799" s="188"/>
      <c r="C799" s="188"/>
      <c r="D799" s="190"/>
      <c r="E799" s="190"/>
      <c r="F799" s="190"/>
    </row>
    <row r="800" spans="2:6" ht="15">
      <c r="B800" s="188"/>
      <c r="C800" s="188"/>
      <c r="D800" s="190"/>
      <c r="E800" s="190"/>
      <c r="F800" s="190"/>
    </row>
    <row r="801" spans="2:6" ht="15">
      <c r="B801" s="188"/>
      <c r="C801" s="188"/>
      <c r="D801" s="190"/>
      <c r="E801" s="190"/>
      <c r="F801" s="190"/>
    </row>
    <row r="802" spans="2:6" ht="15">
      <c r="B802" s="188"/>
      <c r="C802" s="188"/>
      <c r="D802" s="190"/>
      <c r="E802" s="190"/>
      <c r="F802" s="190"/>
    </row>
    <row r="803" spans="2:6" ht="15">
      <c r="B803" s="188"/>
      <c r="C803" s="188"/>
      <c r="D803" s="190"/>
      <c r="E803" s="190"/>
      <c r="F803" s="190"/>
    </row>
    <row r="804" spans="2:6" ht="15">
      <c r="B804" s="188"/>
      <c r="C804" s="188"/>
      <c r="D804" s="190"/>
      <c r="E804" s="190"/>
      <c r="F804" s="190"/>
    </row>
    <row r="805" spans="2:6" ht="15">
      <c r="B805" s="188"/>
      <c r="C805" s="188"/>
      <c r="D805" s="190"/>
      <c r="E805" s="190"/>
      <c r="F805" s="190"/>
    </row>
    <row r="806" spans="2:6" ht="15">
      <c r="B806" s="188"/>
      <c r="C806" s="188"/>
      <c r="D806" s="190"/>
      <c r="E806" s="190"/>
      <c r="F806" s="190"/>
    </row>
    <row r="807" spans="2:6" ht="15">
      <c r="B807" s="188"/>
      <c r="C807" s="188"/>
      <c r="D807" s="190"/>
      <c r="E807" s="190"/>
      <c r="F807" s="190"/>
    </row>
    <row r="808" spans="2:6" ht="15">
      <c r="B808" s="188"/>
      <c r="C808" s="188"/>
      <c r="D808" s="190"/>
      <c r="E808" s="190"/>
      <c r="F808" s="190"/>
    </row>
    <row r="809" spans="2:6" ht="15">
      <c r="B809" s="188"/>
      <c r="C809" s="188"/>
      <c r="D809" s="190"/>
      <c r="E809" s="190"/>
      <c r="F809" s="190"/>
    </row>
    <row r="810" spans="2:6" ht="15">
      <c r="B810" s="188"/>
      <c r="C810" s="188"/>
      <c r="D810" s="190"/>
      <c r="E810" s="190"/>
      <c r="F810" s="190"/>
    </row>
    <row r="811" spans="2:6" ht="15">
      <c r="B811" s="188"/>
      <c r="C811" s="188"/>
      <c r="D811" s="190"/>
      <c r="E811" s="190"/>
      <c r="F811" s="190"/>
    </row>
    <row r="812" spans="2:6" ht="15">
      <c r="B812" s="188"/>
      <c r="C812" s="188"/>
      <c r="D812" s="190"/>
      <c r="E812" s="190"/>
      <c r="F812" s="190"/>
    </row>
    <row r="813" spans="2:6" ht="15">
      <c r="B813" s="188"/>
      <c r="C813" s="188"/>
      <c r="D813" s="190"/>
      <c r="E813" s="190"/>
      <c r="F813" s="190"/>
    </row>
    <row r="814" spans="2:6" ht="15">
      <c r="B814" s="188"/>
      <c r="C814" s="188"/>
      <c r="D814" s="190"/>
      <c r="E814" s="190"/>
      <c r="F814" s="190"/>
    </row>
    <row r="815" spans="2:6" ht="15">
      <c r="B815" s="188"/>
      <c r="C815" s="188"/>
      <c r="D815" s="190"/>
      <c r="E815" s="190"/>
      <c r="F815" s="190"/>
    </row>
    <row r="816" spans="2:6" ht="15">
      <c r="B816" s="188"/>
      <c r="C816" s="188"/>
      <c r="D816" s="190"/>
      <c r="E816" s="190"/>
      <c r="F816" s="190"/>
    </row>
    <row r="817" spans="2:6" ht="15">
      <c r="B817" s="188"/>
      <c r="C817" s="188"/>
      <c r="D817" s="190"/>
      <c r="E817" s="190"/>
      <c r="F817" s="190"/>
    </row>
    <row r="818" spans="2:6" ht="15">
      <c r="B818" s="188"/>
      <c r="C818" s="188"/>
      <c r="D818" s="190"/>
      <c r="E818" s="190"/>
      <c r="F818" s="190"/>
    </row>
    <row r="819" spans="2:6" ht="15">
      <c r="B819" s="188"/>
      <c r="C819" s="188"/>
      <c r="D819" s="190"/>
      <c r="E819" s="190"/>
      <c r="F819" s="190"/>
    </row>
    <row r="820" spans="2:6" ht="15">
      <c r="B820" s="188"/>
      <c r="C820" s="188"/>
      <c r="D820" s="190"/>
      <c r="E820" s="190"/>
      <c r="F820" s="190"/>
    </row>
    <row r="821" spans="2:6" ht="15">
      <c r="B821" s="188"/>
      <c r="C821" s="188"/>
      <c r="D821" s="190"/>
      <c r="E821" s="190"/>
      <c r="F821" s="190"/>
    </row>
    <row r="822" spans="2:6" ht="15">
      <c r="B822" s="188"/>
      <c r="C822" s="188"/>
      <c r="D822" s="190"/>
      <c r="E822" s="190"/>
      <c r="F822" s="190"/>
    </row>
    <row r="823" spans="2:6" ht="15">
      <c r="B823" s="188"/>
      <c r="C823" s="188"/>
      <c r="D823" s="190"/>
      <c r="E823" s="190"/>
      <c r="F823" s="190"/>
    </row>
    <row r="824" spans="2:6" ht="15">
      <c r="B824" s="188"/>
      <c r="C824" s="188"/>
      <c r="D824" s="190"/>
      <c r="E824" s="190"/>
      <c r="F824" s="190"/>
    </row>
    <row r="825" spans="2:6" ht="15">
      <c r="B825" s="188"/>
      <c r="C825" s="188"/>
      <c r="D825" s="190"/>
      <c r="E825" s="190"/>
      <c r="F825" s="190"/>
    </row>
    <row r="826" spans="2:6" ht="15">
      <c r="B826" s="188"/>
      <c r="C826" s="188"/>
      <c r="D826" s="190"/>
      <c r="E826" s="190"/>
      <c r="F826" s="190"/>
    </row>
    <row r="827" spans="2:6" ht="15">
      <c r="B827" s="188"/>
      <c r="C827" s="188"/>
      <c r="D827" s="190"/>
      <c r="E827" s="190"/>
      <c r="F827" s="190"/>
    </row>
    <row r="828" spans="2:6" ht="15">
      <c r="B828" s="188"/>
      <c r="C828" s="188"/>
      <c r="D828" s="190"/>
      <c r="E828" s="190"/>
      <c r="F828" s="190"/>
    </row>
    <row r="829" spans="2:6" ht="15">
      <c r="B829" s="188"/>
      <c r="C829" s="188"/>
      <c r="D829" s="190"/>
      <c r="E829" s="190"/>
      <c r="F829" s="190"/>
    </row>
    <row r="830" spans="2:6" ht="15">
      <c r="B830" s="188"/>
      <c r="C830" s="188"/>
      <c r="D830" s="190"/>
      <c r="E830" s="190"/>
      <c r="F830" s="190"/>
    </row>
    <row r="831" spans="2:6" ht="15">
      <c r="B831" s="188"/>
      <c r="C831" s="188"/>
      <c r="D831" s="190"/>
      <c r="E831" s="190"/>
      <c r="F831" s="190"/>
    </row>
    <row r="832" spans="2:6" ht="15">
      <c r="B832" s="188"/>
      <c r="C832" s="188"/>
      <c r="D832" s="190"/>
      <c r="E832" s="190"/>
      <c r="F832" s="190"/>
    </row>
    <row r="833" spans="2:6" ht="15">
      <c r="B833" s="188"/>
      <c r="C833" s="188"/>
      <c r="D833" s="190"/>
      <c r="E833" s="190"/>
      <c r="F833" s="190"/>
    </row>
    <row r="834" spans="2:6" ht="15">
      <c r="B834" s="188"/>
      <c r="C834" s="188"/>
      <c r="D834" s="190"/>
      <c r="E834" s="190"/>
      <c r="F834" s="190"/>
    </row>
    <row r="835" spans="2:6" ht="15">
      <c r="B835" s="188"/>
      <c r="C835" s="188"/>
      <c r="D835" s="190"/>
      <c r="E835" s="190"/>
      <c r="F835" s="190"/>
    </row>
    <row r="836" spans="2:6" ht="15">
      <c r="B836" s="188"/>
      <c r="C836" s="188"/>
      <c r="D836" s="190"/>
      <c r="E836" s="190"/>
      <c r="F836" s="190"/>
    </row>
    <row r="837" spans="2:6" ht="15">
      <c r="B837" s="188"/>
      <c r="C837" s="188"/>
      <c r="D837" s="190"/>
      <c r="E837" s="190"/>
      <c r="F837" s="190"/>
    </row>
    <row r="838" spans="2:6" ht="15">
      <c r="B838" s="188"/>
      <c r="C838" s="188"/>
      <c r="D838" s="190"/>
      <c r="E838" s="190"/>
      <c r="F838" s="190"/>
    </row>
    <row r="839" spans="2:6" ht="15">
      <c r="B839" s="188"/>
      <c r="C839" s="188"/>
      <c r="D839" s="190"/>
      <c r="E839" s="190"/>
      <c r="F839" s="190"/>
    </row>
    <row r="840" spans="2:6" ht="15">
      <c r="B840" s="188"/>
      <c r="C840" s="188"/>
      <c r="D840" s="190"/>
      <c r="E840" s="190"/>
      <c r="F840" s="190"/>
    </row>
    <row r="841" spans="2:6" ht="15">
      <c r="B841" s="188"/>
      <c r="C841" s="188"/>
      <c r="D841" s="190"/>
      <c r="E841" s="190"/>
      <c r="F841" s="190"/>
    </row>
    <row r="842" spans="2:6" ht="15">
      <c r="B842" s="188"/>
      <c r="C842" s="188"/>
      <c r="D842" s="190"/>
      <c r="E842" s="190"/>
      <c r="F842" s="190"/>
    </row>
    <row r="843" spans="2:6" ht="15">
      <c r="B843" s="188"/>
      <c r="C843" s="188"/>
      <c r="D843" s="190"/>
      <c r="E843" s="190"/>
      <c r="F843" s="190"/>
    </row>
    <row r="844" spans="2:6" ht="15">
      <c r="B844" s="188"/>
      <c r="C844" s="188"/>
      <c r="D844" s="190"/>
      <c r="E844" s="190"/>
      <c r="F844" s="190"/>
    </row>
    <row r="845" spans="2:6" ht="15">
      <c r="B845" s="188"/>
      <c r="C845" s="188"/>
      <c r="D845" s="190"/>
      <c r="E845" s="190"/>
      <c r="F845" s="190"/>
    </row>
    <row r="846" spans="2:6" ht="15">
      <c r="B846" s="188"/>
      <c r="C846" s="188"/>
      <c r="D846" s="190"/>
      <c r="E846" s="190"/>
      <c r="F846" s="190"/>
    </row>
    <row r="847" spans="2:6" ht="15">
      <c r="B847" s="188"/>
      <c r="C847" s="188"/>
      <c r="D847" s="190"/>
      <c r="E847" s="190"/>
      <c r="F847" s="190"/>
    </row>
    <row r="848" spans="2:6" ht="15">
      <c r="B848" s="188"/>
      <c r="C848" s="188"/>
      <c r="D848" s="190"/>
      <c r="E848" s="190"/>
      <c r="F848" s="190"/>
    </row>
    <row r="849" spans="2:6" ht="15">
      <c r="B849" s="188"/>
      <c r="C849" s="188"/>
      <c r="D849" s="190"/>
      <c r="E849" s="190"/>
      <c r="F849" s="190"/>
    </row>
    <row r="850" spans="2:6" ht="15">
      <c r="B850" s="188"/>
      <c r="C850" s="188"/>
      <c r="D850" s="190"/>
      <c r="E850" s="190"/>
      <c r="F850" s="190"/>
    </row>
    <row r="851" spans="2:6" ht="15">
      <c r="B851" s="188"/>
      <c r="C851" s="188"/>
      <c r="D851" s="190"/>
      <c r="E851" s="190"/>
      <c r="F851" s="190"/>
    </row>
    <row r="852" spans="2:6" ht="15">
      <c r="B852" s="188"/>
      <c r="C852" s="188"/>
      <c r="D852" s="190"/>
      <c r="E852" s="190"/>
      <c r="F852" s="190"/>
    </row>
    <row r="853" spans="2:6" ht="15">
      <c r="B853" s="188"/>
      <c r="C853" s="188"/>
      <c r="D853" s="190"/>
      <c r="E853" s="190"/>
      <c r="F853" s="190"/>
    </row>
    <row r="854" spans="2:6" ht="15">
      <c r="B854" s="188"/>
      <c r="C854" s="188"/>
      <c r="D854" s="190"/>
      <c r="E854" s="190"/>
      <c r="F854" s="190"/>
    </row>
    <row r="855" spans="2:6" ht="15">
      <c r="B855" s="188"/>
      <c r="C855" s="188"/>
      <c r="D855" s="190"/>
      <c r="E855" s="190"/>
      <c r="F855" s="190"/>
    </row>
    <row r="856" spans="2:6" ht="15">
      <c r="B856" s="188"/>
      <c r="C856" s="188"/>
      <c r="D856" s="190"/>
      <c r="E856" s="190"/>
      <c r="F856" s="190"/>
    </row>
    <row r="857" spans="2:6" ht="15">
      <c r="B857" s="188"/>
      <c r="C857" s="188"/>
      <c r="D857" s="190"/>
      <c r="E857" s="190"/>
      <c r="F857" s="190"/>
    </row>
    <row r="858" spans="2:6" ht="15">
      <c r="B858" s="188"/>
      <c r="C858" s="188"/>
      <c r="D858" s="190"/>
      <c r="E858" s="190"/>
      <c r="F858" s="190"/>
    </row>
    <row r="859" spans="2:6" ht="15">
      <c r="B859" s="188"/>
      <c r="C859" s="188"/>
      <c r="D859" s="190"/>
      <c r="E859" s="190"/>
      <c r="F859" s="190"/>
    </row>
    <row r="860" spans="2:6" ht="15">
      <c r="B860" s="188"/>
      <c r="C860" s="188"/>
      <c r="D860" s="190"/>
      <c r="E860" s="190"/>
      <c r="F860" s="190"/>
    </row>
    <row r="861" spans="2:6" ht="15">
      <c r="B861" s="188"/>
      <c r="C861" s="188"/>
      <c r="D861" s="190"/>
      <c r="E861" s="190"/>
      <c r="F861" s="190"/>
    </row>
    <row r="862" spans="2:6" ht="15">
      <c r="B862" s="188"/>
      <c r="C862" s="188"/>
      <c r="D862" s="190"/>
      <c r="E862" s="190"/>
      <c r="F862" s="190"/>
    </row>
    <row r="863" spans="2:6" ht="15">
      <c r="B863" s="188"/>
      <c r="C863" s="188"/>
      <c r="D863" s="190"/>
      <c r="E863" s="190"/>
      <c r="F863" s="190"/>
    </row>
    <row r="864" spans="2:6" ht="15">
      <c r="B864" s="188"/>
      <c r="C864" s="188"/>
      <c r="D864" s="190"/>
      <c r="E864" s="190"/>
      <c r="F864" s="190"/>
    </row>
    <row r="865" spans="2:6" ht="15">
      <c r="B865" s="188"/>
      <c r="C865" s="188"/>
      <c r="D865" s="190"/>
      <c r="E865" s="190"/>
      <c r="F865" s="190"/>
    </row>
    <row r="866" spans="2:6" ht="15">
      <c r="B866" s="188"/>
      <c r="C866" s="188"/>
      <c r="D866" s="190"/>
      <c r="E866" s="190"/>
      <c r="F866" s="190"/>
    </row>
    <row r="867" spans="2:6" ht="15">
      <c r="B867" s="188"/>
      <c r="C867" s="188"/>
      <c r="D867" s="190"/>
      <c r="E867" s="190"/>
      <c r="F867" s="190"/>
    </row>
    <row r="868" spans="2:6" ht="15">
      <c r="B868" s="188"/>
      <c r="C868" s="188"/>
      <c r="D868" s="190"/>
      <c r="E868" s="190"/>
      <c r="F868" s="190"/>
    </row>
    <row r="869" spans="2:6" ht="15">
      <c r="B869" s="188"/>
      <c r="C869" s="188"/>
      <c r="D869" s="190"/>
      <c r="E869" s="190"/>
      <c r="F869" s="190"/>
    </row>
    <row r="870" spans="2:6" ht="15">
      <c r="B870" s="188"/>
      <c r="C870" s="188"/>
      <c r="D870" s="190"/>
      <c r="E870" s="190"/>
      <c r="F870" s="190"/>
    </row>
    <row r="871" spans="2:6" ht="15">
      <c r="B871" s="188"/>
      <c r="C871" s="188"/>
      <c r="D871" s="190"/>
      <c r="E871" s="190"/>
      <c r="F871" s="190"/>
    </row>
    <row r="872" spans="2:6" ht="15">
      <c r="B872" s="188"/>
      <c r="C872" s="188"/>
      <c r="D872" s="190"/>
      <c r="E872" s="190"/>
      <c r="F872" s="190"/>
    </row>
    <row r="873" spans="2:6" ht="15">
      <c r="B873" s="188"/>
      <c r="C873" s="188"/>
      <c r="D873" s="190"/>
      <c r="E873" s="190"/>
      <c r="F873" s="190"/>
    </row>
    <row r="874" spans="2:6" ht="15">
      <c r="B874" s="188"/>
      <c r="C874" s="188"/>
      <c r="D874" s="190"/>
      <c r="E874" s="190"/>
      <c r="F874" s="190"/>
    </row>
    <row r="875" spans="2:6" ht="15">
      <c r="B875" s="188"/>
      <c r="C875" s="188"/>
      <c r="D875" s="190"/>
      <c r="E875" s="190"/>
      <c r="F875" s="190"/>
    </row>
    <row r="876" spans="2:6" ht="15">
      <c r="B876" s="188"/>
      <c r="C876" s="188"/>
      <c r="D876" s="190"/>
      <c r="E876" s="190"/>
      <c r="F876" s="190"/>
    </row>
    <row r="877" spans="2:6" ht="15">
      <c r="B877" s="188"/>
      <c r="C877" s="188"/>
      <c r="D877" s="190"/>
      <c r="E877" s="190"/>
      <c r="F877" s="190"/>
    </row>
    <row r="878" spans="2:6" ht="15">
      <c r="B878" s="188"/>
      <c r="C878" s="188"/>
      <c r="D878" s="190"/>
      <c r="E878" s="190"/>
      <c r="F878" s="190"/>
    </row>
    <row r="879" spans="2:6" ht="15">
      <c r="B879" s="188"/>
      <c r="C879" s="188"/>
      <c r="D879" s="190"/>
      <c r="E879" s="190"/>
      <c r="F879" s="190"/>
    </row>
    <row r="880" spans="2:6" ht="15">
      <c r="B880" s="188"/>
      <c r="C880" s="188"/>
      <c r="D880" s="190"/>
      <c r="E880" s="190"/>
      <c r="F880" s="190"/>
    </row>
    <row r="881" spans="2:6" ht="15">
      <c r="B881" s="188"/>
      <c r="C881" s="188"/>
      <c r="D881" s="190"/>
      <c r="E881" s="190"/>
      <c r="F881" s="190"/>
    </row>
    <row r="882" spans="2:6" ht="15">
      <c r="B882" s="188"/>
      <c r="C882" s="188"/>
      <c r="D882" s="190"/>
      <c r="E882" s="190"/>
      <c r="F882" s="190"/>
    </row>
    <row r="883" spans="2:6" ht="15">
      <c r="B883" s="188"/>
      <c r="C883" s="188"/>
      <c r="D883" s="190"/>
      <c r="E883" s="190"/>
      <c r="F883" s="190"/>
    </row>
    <row r="884" spans="2:6" ht="15">
      <c r="B884" s="188"/>
      <c r="C884" s="188"/>
      <c r="D884" s="190"/>
      <c r="E884" s="190"/>
      <c r="F884" s="190"/>
    </row>
    <row r="885" spans="2:6" ht="15">
      <c r="B885" s="188"/>
      <c r="C885" s="188"/>
      <c r="D885" s="190"/>
      <c r="E885" s="190"/>
      <c r="F885" s="190"/>
    </row>
    <row r="886" spans="2:6" ht="15">
      <c r="B886" s="188"/>
      <c r="C886" s="188"/>
      <c r="D886" s="190"/>
      <c r="E886" s="190"/>
      <c r="F886" s="190"/>
    </row>
    <row r="887" spans="2:6" ht="15">
      <c r="B887" s="188"/>
      <c r="C887" s="188"/>
      <c r="D887" s="190"/>
      <c r="E887" s="190"/>
      <c r="F887" s="190"/>
    </row>
    <row r="888" spans="2:6" ht="15">
      <c r="B888" s="188"/>
      <c r="C888" s="188"/>
      <c r="D888" s="190"/>
      <c r="E888" s="190"/>
      <c r="F888" s="190"/>
    </row>
    <row r="889" spans="2:6" ht="15">
      <c r="B889" s="188"/>
      <c r="C889" s="188"/>
      <c r="D889" s="190"/>
      <c r="E889" s="190"/>
      <c r="F889" s="190"/>
    </row>
    <row r="890" spans="2:6" ht="15">
      <c r="B890" s="188"/>
      <c r="C890" s="188"/>
      <c r="D890" s="190"/>
      <c r="E890" s="190"/>
      <c r="F890" s="190"/>
    </row>
    <row r="891" spans="2:6" ht="15">
      <c r="B891" s="188"/>
      <c r="C891" s="188"/>
      <c r="D891" s="190"/>
      <c r="E891" s="190"/>
      <c r="F891" s="190"/>
    </row>
    <row r="892" spans="2:6" ht="15">
      <c r="B892" s="188"/>
      <c r="C892" s="188"/>
      <c r="D892" s="190"/>
      <c r="E892" s="190"/>
      <c r="F892" s="190"/>
    </row>
    <row r="893" spans="2:6" ht="15">
      <c r="B893" s="188"/>
      <c r="C893" s="188"/>
      <c r="D893" s="190"/>
      <c r="E893" s="190"/>
      <c r="F893" s="190"/>
    </row>
    <row r="894" spans="2:6" ht="15">
      <c r="B894" s="188"/>
      <c r="C894" s="188"/>
      <c r="D894" s="190"/>
      <c r="E894" s="190"/>
      <c r="F894" s="190"/>
    </row>
    <row r="895" spans="2:6" ht="15">
      <c r="B895" s="188"/>
      <c r="C895" s="188"/>
      <c r="D895" s="190"/>
      <c r="E895" s="190"/>
      <c r="F895" s="190"/>
    </row>
    <row r="896" spans="2:6" ht="15">
      <c r="B896" s="188"/>
      <c r="C896" s="188"/>
      <c r="D896" s="190"/>
      <c r="E896" s="190"/>
      <c r="F896" s="190"/>
    </row>
    <row r="897" spans="2:6" ht="15">
      <c r="B897" s="188"/>
      <c r="C897" s="188"/>
      <c r="D897" s="190"/>
      <c r="E897" s="190"/>
      <c r="F897" s="190"/>
    </row>
    <row r="898" spans="2:6" ht="15">
      <c r="B898" s="188"/>
      <c r="C898" s="188"/>
      <c r="D898" s="190"/>
      <c r="E898" s="190"/>
      <c r="F898" s="190"/>
    </row>
    <row r="899" spans="2:6" ht="15">
      <c r="B899" s="188"/>
      <c r="C899" s="188"/>
      <c r="D899" s="190"/>
      <c r="E899" s="190"/>
      <c r="F899" s="190"/>
    </row>
    <row r="900" spans="2:6" ht="15">
      <c r="B900" s="188"/>
      <c r="C900" s="188"/>
      <c r="D900" s="190"/>
      <c r="E900" s="190"/>
      <c r="F900" s="190"/>
    </row>
    <row r="901" spans="2:6" ht="15">
      <c r="B901" s="188"/>
      <c r="C901" s="188"/>
      <c r="D901" s="190"/>
      <c r="E901" s="190"/>
      <c r="F901" s="190"/>
    </row>
    <row r="902" spans="2:6" ht="15">
      <c r="B902" s="188"/>
      <c r="C902" s="188"/>
      <c r="D902" s="190"/>
      <c r="E902" s="190"/>
      <c r="F902" s="190"/>
    </row>
    <row r="903" spans="2:6" ht="15">
      <c r="B903" s="188"/>
      <c r="C903" s="188"/>
      <c r="D903" s="190"/>
      <c r="E903" s="190"/>
      <c r="F903" s="190"/>
    </row>
    <row r="904" spans="2:6" ht="15">
      <c r="B904" s="188"/>
      <c r="C904" s="188"/>
      <c r="D904" s="190"/>
      <c r="E904" s="190"/>
      <c r="F904" s="190"/>
    </row>
    <row r="905" spans="2:6" ht="15">
      <c r="B905" s="188"/>
      <c r="C905" s="188"/>
      <c r="D905" s="190"/>
      <c r="E905" s="190"/>
      <c r="F905" s="190"/>
    </row>
    <row r="906" spans="2:6" ht="15">
      <c r="B906" s="188"/>
      <c r="C906" s="188"/>
      <c r="D906" s="190"/>
      <c r="E906" s="190"/>
      <c r="F906" s="190"/>
    </row>
    <row r="907" spans="2:6" ht="15">
      <c r="B907" s="188"/>
      <c r="C907" s="188"/>
      <c r="D907" s="190"/>
      <c r="E907" s="190"/>
      <c r="F907" s="190"/>
    </row>
    <row r="908" spans="2:6" ht="15">
      <c r="B908" s="188"/>
      <c r="C908" s="188"/>
      <c r="D908" s="190"/>
      <c r="E908" s="190"/>
      <c r="F908" s="190"/>
    </row>
    <row r="909" spans="2:6" ht="15">
      <c r="B909" s="188"/>
      <c r="C909" s="188"/>
      <c r="D909" s="190"/>
      <c r="E909" s="190"/>
      <c r="F909" s="190"/>
    </row>
    <row r="910" spans="2:6" ht="15">
      <c r="B910" s="188"/>
      <c r="C910" s="188"/>
      <c r="D910" s="190"/>
      <c r="E910" s="190"/>
      <c r="F910" s="190"/>
    </row>
    <row r="911" spans="2:6" ht="15">
      <c r="B911" s="188"/>
      <c r="C911" s="188"/>
      <c r="D911" s="190"/>
      <c r="E911" s="190"/>
      <c r="F911" s="190"/>
    </row>
    <row r="912" spans="2:6" ht="15">
      <c r="B912" s="188"/>
      <c r="C912" s="188"/>
      <c r="D912" s="190"/>
      <c r="E912" s="190"/>
      <c r="F912" s="190"/>
    </row>
    <row r="913" spans="2:6" ht="15">
      <c r="B913" s="188"/>
      <c r="C913" s="188"/>
      <c r="D913" s="190"/>
      <c r="E913" s="190"/>
      <c r="F913" s="190"/>
    </row>
    <row r="914" spans="2:6" ht="15">
      <c r="B914" s="188"/>
      <c r="C914" s="188"/>
      <c r="D914" s="190"/>
      <c r="E914" s="190"/>
      <c r="F914" s="190"/>
    </row>
    <row r="915" spans="2:6" ht="15">
      <c r="B915" s="188"/>
      <c r="C915" s="188"/>
      <c r="D915" s="190"/>
      <c r="E915" s="190"/>
      <c r="F915" s="190"/>
    </row>
    <row r="916" spans="2:6" ht="15">
      <c r="B916" s="188"/>
      <c r="C916" s="188"/>
      <c r="D916" s="190"/>
      <c r="E916" s="190"/>
      <c r="F916" s="190"/>
    </row>
    <row r="917" spans="2:6" ht="15">
      <c r="B917" s="188"/>
      <c r="C917" s="188"/>
      <c r="D917" s="190"/>
      <c r="E917" s="190"/>
      <c r="F917" s="190"/>
    </row>
    <row r="918" spans="2:6" ht="15">
      <c r="B918" s="188"/>
      <c r="C918" s="188"/>
      <c r="D918" s="190"/>
      <c r="E918" s="190"/>
      <c r="F918" s="190"/>
    </row>
    <row r="919" spans="2:6" ht="15">
      <c r="B919" s="188"/>
      <c r="C919" s="188"/>
      <c r="D919" s="190"/>
      <c r="E919" s="190"/>
      <c r="F919" s="190"/>
    </row>
    <row r="920" spans="2:6" ht="15">
      <c r="B920" s="188"/>
      <c r="C920" s="188"/>
      <c r="D920" s="190"/>
      <c r="E920" s="190"/>
      <c r="F920" s="190"/>
    </row>
    <row r="921" spans="2:6" ht="15">
      <c r="B921" s="188"/>
      <c r="C921" s="188"/>
      <c r="D921" s="190"/>
      <c r="E921" s="190"/>
      <c r="F921" s="190"/>
    </row>
    <row r="922" spans="2:6" ht="15">
      <c r="B922" s="188"/>
      <c r="C922" s="188"/>
      <c r="D922" s="190"/>
      <c r="E922" s="190"/>
      <c r="F922" s="190"/>
    </row>
    <row r="923" spans="2:6" ht="15">
      <c r="B923" s="188"/>
      <c r="C923" s="188"/>
      <c r="D923" s="190"/>
      <c r="E923" s="190"/>
      <c r="F923" s="190"/>
    </row>
    <row r="924" spans="2:6" ht="15">
      <c r="B924" s="188"/>
      <c r="C924" s="188"/>
      <c r="D924" s="190"/>
      <c r="E924" s="190"/>
      <c r="F924" s="190"/>
    </row>
    <row r="925" spans="2:6" ht="15">
      <c r="B925" s="188"/>
      <c r="C925" s="188"/>
      <c r="D925" s="190"/>
      <c r="E925" s="190"/>
      <c r="F925" s="190"/>
    </row>
    <row r="926" spans="2:6" ht="15">
      <c r="B926" s="188"/>
      <c r="C926" s="188"/>
      <c r="D926" s="190"/>
      <c r="E926" s="190"/>
      <c r="F926" s="190"/>
    </row>
    <row r="927" spans="2:6" ht="15">
      <c r="B927" s="188"/>
      <c r="C927" s="188"/>
      <c r="D927" s="190"/>
      <c r="E927" s="190"/>
      <c r="F927" s="190"/>
    </row>
    <row r="928" spans="2:6" ht="15">
      <c r="B928" s="188"/>
      <c r="C928" s="188"/>
      <c r="D928" s="190"/>
      <c r="E928" s="190"/>
      <c r="F928" s="190"/>
    </row>
    <row r="929" spans="2:6" ht="15">
      <c r="B929" s="188"/>
      <c r="C929" s="188"/>
      <c r="D929" s="190"/>
      <c r="E929" s="190"/>
      <c r="F929" s="190"/>
    </row>
    <row r="930" spans="2:6" ht="15">
      <c r="B930" s="188"/>
      <c r="C930" s="188"/>
      <c r="D930" s="190"/>
      <c r="E930" s="190"/>
      <c r="F930" s="190"/>
    </row>
    <row r="931" spans="2:6" ht="15">
      <c r="B931" s="188"/>
      <c r="C931" s="188"/>
      <c r="D931" s="190"/>
      <c r="E931" s="190"/>
      <c r="F931" s="190"/>
    </row>
    <row r="932" spans="2:6" ht="15">
      <c r="B932" s="188"/>
      <c r="C932" s="188"/>
      <c r="D932" s="190"/>
      <c r="E932" s="190"/>
      <c r="F932" s="190"/>
    </row>
    <row r="933" spans="2:6" ht="15">
      <c r="B933" s="188"/>
      <c r="C933" s="188"/>
      <c r="D933" s="190"/>
      <c r="E933" s="190"/>
      <c r="F933" s="190"/>
    </row>
    <row r="934" spans="2:6" ht="15">
      <c r="B934" s="188"/>
      <c r="C934" s="188"/>
      <c r="D934" s="190"/>
      <c r="E934" s="190"/>
      <c r="F934" s="190"/>
    </row>
    <row r="935" spans="2:6" ht="15">
      <c r="B935" s="188"/>
      <c r="C935" s="188"/>
      <c r="D935" s="190"/>
      <c r="E935" s="190"/>
      <c r="F935" s="190"/>
    </row>
    <row r="936" spans="2:6" ht="15">
      <c r="B936" s="188"/>
      <c r="C936" s="188"/>
      <c r="D936" s="190"/>
      <c r="E936" s="190"/>
      <c r="F936" s="190"/>
    </row>
    <row r="937" spans="2:6" ht="15">
      <c r="B937" s="188"/>
      <c r="C937" s="188"/>
      <c r="D937" s="190"/>
      <c r="E937" s="190"/>
      <c r="F937" s="190"/>
    </row>
    <row r="938" spans="2:6" ht="15">
      <c r="B938" s="188"/>
      <c r="C938" s="188"/>
      <c r="D938" s="190"/>
      <c r="E938" s="190"/>
      <c r="F938" s="190"/>
    </row>
    <row r="939" spans="2:6" ht="15">
      <c r="B939" s="188"/>
      <c r="C939" s="188"/>
      <c r="D939" s="190"/>
      <c r="E939" s="190"/>
      <c r="F939" s="190"/>
    </row>
    <row r="940" spans="2:6" ht="15">
      <c r="B940" s="188"/>
      <c r="C940" s="188"/>
      <c r="D940" s="190"/>
      <c r="E940" s="190"/>
      <c r="F940" s="190"/>
    </row>
    <row r="941" spans="2:6" ht="15">
      <c r="B941" s="188"/>
      <c r="C941" s="188"/>
      <c r="D941" s="190"/>
      <c r="E941" s="190"/>
      <c r="F941" s="190"/>
    </row>
    <row r="942" spans="2:6" ht="15">
      <c r="B942" s="188"/>
      <c r="C942" s="188"/>
      <c r="D942" s="190"/>
      <c r="E942" s="190"/>
      <c r="F942" s="190"/>
    </row>
    <row r="943" spans="2:6" ht="15">
      <c r="B943" s="188"/>
      <c r="C943" s="188"/>
      <c r="D943" s="190"/>
      <c r="E943" s="190"/>
      <c r="F943" s="190"/>
    </row>
    <row r="944" spans="2:6" ht="15">
      <c r="B944" s="188"/>
      <c r="C944" s="188"/>
      <c r="D944" s="190"/>
      <c r="E944" s="190"/>
      <c r="F944" s="190"/>
    </row>
    <row r="945" spans="2:6" ht="15">
      <c r="B945" s="188"/>
      <c r="C945" s="188"/>
      <c r="D945" s="190"/>
      <c r="E945" s="190"/>
      <c r="F945" s="190"/>
    </row>
    <row r="946" spans="2:6" ht="15">
      <c r="B946" s="188"/>
      <c r="C946" s="188"/>
      <c r="D946" s="190"/>
      <c r="E946" s="190"/>
      <c r="F946" s="190"/>
    </row>
    <row r="947" spans="2:6" ht="15">
      <c r="B947" s="188"/>
      <c r="C947" s="188"/>
      <c r="D947" s="190"/>
      <c r="E947" s="190"/>
      <c r="F947" s="190"/>
    </row>
    <row r="948" spans="2:6" ht="15">
      <c r="B948" s="188"/>
      <c r="C948" s="188"/>
      <c r="D948" s="190"/>
      <c r="E948" s="190"/>
      <c r="F948" s="190"/>
    </row>
    <row r="949" spans="2:6" ht="15">
      <c r="B949" s="188"/>
      <c r="C949" s="188"/>
      <c r="D949" s="190"/>
      <c r="E949" s="190"/>
      <c r="F949" s="190"/>
    </row>
    <row r="950" spans="2:6" ht="15">
      <c r="B950" s="188"/>
      <c r="C950" s="188"/>
      <c r="D950" s="190"/>
      <c r="E950" s="190"/>
      <c r="F950" s="190"/>
    </row>
    <row r="951" spans="2:6" ht="15">
      <c r="B951" s="188"/>
      <c r="C951" s="188"/>
      <c r="D951" s="190"/>
      <c r="E951" s="190"/>
      <c r="F951" s="190"/>
    </row>
    <row r="952" spans="2:6" ht="15">
      <c r="B952" s="188"/>
      <c r="C952" s="188"/>
      <c r="D952" s="190"/>
      <c r="E952" s="190"/>
      <c r="F952" s="190"/>
    </row>
    <row r="953" spans="2:6" ht="15">
      <c r="B953" s="188"/>
      <c r="C953" s="188"/>
      <c r="D953" s="190"/>
      <c r="E953" s="190"/>
      <c r="F953" s="190"/>
    </row>
    <row r="954" spans="2:6" ht="15">
      <c r="B954" s="188"/>
      <c r="C954" s="188"/>
      <c r="D954" s="190"/>
      <c r="E954" s="190"/>
      <c r="F954" s="190"/>
    </row>
    <row r="955" spans="2:6" ht="15">
      <c r="B955" s="188"/>
      <c r="C955" s="188"/>
      <c r="D955" s="190"/>
      <c r="E955" s="190"/>
      <c r="F955" s="190"/>
    </row>
    <row r="956" spans="2:6" ht="15">
      <c r="B956" s="188"/>
      <c r="C956" s="188"/>
      <c r="D956" s="190"/>
      <c r="E956" s="190"/>
      <c r="F956" s="190"/>
    </row>
    <row r="957" spans="2:6" ht="15">
      <c r="B957" s="188"/>
      <c r="C957" s="188"/>
      <c r="D957" s="190"/>
      <c r="E957" s="190"/>
      <c r="F957" s="190"/>
    </row>
    <row r="958" spans="2:6" ht="15">
      <c r="B958" s="188"/>
      <c r="C958" s="188"/>
      <c r="D958" s="190"/>
      <c r="E958" s="190"/>
      <c r="F958" s="190"/>
    </row>
    <row r="959" spans="2:6" ht="15">
      <c r="B959" s="188"/>
      <c r="C959" s="188"/>
      <c r="D959" s="190"/>
      <c r="E959" s="190"/>
      <c r="F959" s="190"/>
    </row>
    <row r="960" spans="2:6" ht="15">
      <c r="B960" s="188"/>
      <c r="C960" s="188"/>
      <c r="D960" s="190"/>
      <c r="E960" s="190"/>
      <c r="F960" s="190"/>
    </row>
    <row r="961" spans="2:6" ht="15">
      <c r="B961" s="188"/>
      <c r="C961" s="188"/>
      <c r="D961" s="190"/>
      <c r="E961" s="190"/>
      <c r="F961" s="190"/>
    </row>
    <row r="962" spans="2:6" ht="15">
      <c r="B962" s="188"/>
      <c r="C962" s="188"/>
      <c r="D962" s="190"/>
      <c r="E962" s="190"/>
      <c r="F962" s="190"/>
    </row>
    <row r="963" spans="2:6" ht="15">
      <c r="B963" s="188"/>
      <c r="C963" s="188"/>
      <c r="D963" s="190"/>
      <c r="E963" s="190"/>
      <c r="F963" s="190"/>
    </row>
    <row r="964" spans="2:6" ht="15">
      <c r="B964" s="188"/>
      <c r="C964" s="188"/>
      <c r="D964" s="190"/>
      <c r="E964" s="190"/>
      <c r="F964" s="190"/>
    </row>
    <row r="965" spans="2:6" ht="15">
      <c r="B965" s="188"/>
      <c r="C965" s="188"/>
      <c r="D965" s="190"/>
      <c r="E965" s="190"/>
      <c r="F965" s="190"/>
    </row>
    <row r="966" spans="2:6" ht="15">
      <c r="B966" s="188"/>
      <c r="C966" s="188"/>
      <c r="D966" s="190"/>
      <c r="E966" s="190"/>
      <c r="F966" s="190"/>
    </row>
    <row r="967" spans="2:6" ht="15">
      <c r="B967" s="188"/>
      <c r="C967" s="188"/>
      <c r="D967" s="190"/>
      <c r="E967" s="190"/>
      <c r="F967" s="190"/>
    </row>
    <row r="968" spans="2:6" ht="15">
      <c r="B968" s="188"/>
      <c r="C968" s="188"/>
      <c r="D968" s="190"/>
      <c r="E968" s="190"/>
      <c r="F968" s="190"/>
    </row>
    <row r="969" spans="2:6" ht="15">
      <c r="B969" s="188"/>
      <c r="C969" s="188"/>
      <c r="D969" s="190"/>
      <c r="E969" s="190"/>
      <c r="F969" s="190"/>
    </row>
    <row r="970" spans="2:6" ht="15">
      <c r="B970" s="188"/>
      <c r="C970" s="188"/>
      <c r="D970" s="190"/>
      <c r="E970" s="190"/>
      <c r="F970" s="190"/>
    </row>
    <row r="971" spans="2:6" ht="15">
      <c r="B971" s="188"/>
      <c r="C971" s="188"/>
      <c r="D971" s="190"/>
      <c r="E971" s="190"/>
      <c r="F971" s="190"/>
    </row>
    <row r="972" spans="2:6" ht="15">
      <c r="B972" s="188"/>
      <c r="C972" s="188"/>
      <c r="D972" s="190"/>
      <c r="E972" s="190"/>
      <c r="F972" s="190"/>
    </row>
    <row r="973" spans="2:6" ht="15">
      <c r="B973" s="188"/>
      <c r="C973" s="188"/>
      <c r="D973" s="190"/>
      <c r="E973" s="190"/>
      <c r="F973" s="190"/>
    </row>
    <row r="974" spans="2:6" ht="15">
      <c r="B974" s="188"/>
      <c r="C974" s="188"/>
      <c r="D974" s="190"/>
      <c r="E974" s="190"/>
      <c r="F974" s="190"/>
    </row>
    <row r="975" spans="2:6" ht="15">
      <c r="B975" s="188"/>
      <c r="C975" s="188"/>
      <c r="D975" s="190"/>
      <c r="E975" s="190"/>
      <c r="F975" s="190"/>
    </row>
    <row r="976" spans="2:6" ht="15">
      <c r="B976" s="188"/>
      <c r="C976" s="188"/>
      <c r="D976" s="190"/>
      <c r="E976" s="190"/>
      <c r="F976" s="190"/>
    </row>
    <row r="977" spans="2:6" ht="15">
      <c r="B977" s="188"/>
      <c r="C977" s="188"/>
      <c r="D977" s="190"/>
      <c r="E977" s="190"/>
      <c r="F977" s="190"/>
    </row>
    <row r="978" spans="2:6" ht="15">
      <c r="B978" s="188"/>
      <c r="C978" s="188"/>
      <c r="D978" s="190"/>
      <c r="E978" s="190"/>
      <c r="F978" s="190"/>
    </row>
    <row r="979" spans="2:6" ht="15">
      <c r="B979" s="188"/>
      <c r="C979" s="188"/>
      <c r="D979" s="190"/>
      <c r="E979" s="190"/>
      <c r="F979" s="190"/>
    </row>
    <row r="980" spans="2:6" ht="15">
      <c r="B980" s="188"/>
      <c r="C980" s="188"/>
      <c r="D980" s="190"/>
      <c r="E980" s="190"/>
      <c r="F980" s="190"/>
    </row>
    <row r="981" spans="2:6" ht="15">
      <c r="B981" s="188"/>
      <c r="C981" s="188"/>
      <c r="D981" s="190"/>
      <c r="E981" s="190"/>
      <c r="F981" s="190"/>
    </row>
    <row r="982" spans="2:6" ht="15">
      <c r="B982" s="188"/>
      <c r="C982" s="188"/>
      <c r="D982" s="190"/>
      <c r="E982" s="190"/>
      <c r="F982" s="190"/>
    </row>
    <row r="983" spans="2:6" ht="15">
      <c r="B983" s="188"/>
      <c r="C983" s="188"/>
      <c r="D983" s="190"/>
      <c r="E983" s="190"/>
      <c r="F983" s="190"/>
    </row>
    <row r="984" spans="2:6" ht="15">
      <c r="B984" s="188"/>
      <c r="C984" s="188"/>
      <c r="D984" s="190"/>
      <c r="E984" s="190"/>
      <c r="F984" s="190"/>
    </row>
    <row r="985" spans="2:6" ht="15">
      <c r="B985" s="188"/>
      <c r="C985" s="188"/>
      <c r="D985" s="190"/>
      <c r="E985" s="190"/>
      <c r="F985" s="190"/>
    </row>
    <row r="986" spans="2:6" ht="15">
      <c r="B986" s="188"/>
      <c r="C986" s="188"/>
      <c r="D986" s="190"/>
      <c r="E986" s="190"/>
      <c r="F986" s="190"/>
    </row>
    <row r="987" spans="2:6" ht="15">
      <c r="B987" s="188"/>
      <c r="C987" s="188"/>
      <c r="D987" s="190"/>
      <c r="E987" s="190"/>
      <c r="F987" s="190"/>
    </row>
    <row r="988" spans="2:6" ht="15">
      <c r="B988" s="188"/>
      <c r="C988" s="188"/>
      <c r="D988" s="190"/>
      <c r="E988" s="190"/>
      <c r="F988" s="190"/>
    </row>
    <row r="989" spans="2:6" ht="15">
      <c r="B989" s="188"/>
      <c r="C989" s="188"/>
      <c r="D989" s="190"/>
      <c r="E989" s="190"/>
      <c r="F989" s="190"/>
    </row>
    <row r="990" spans="2:6" ht="15">
      <c r="B990" s="188"/>
      <c r="C990" s="188"/>
      <c r="D990" s="190"/>
      <c r="E990" s="190"/>
      <c r="F990" s="190"/>
    </row>
    <row r="991" spans="2:6" ht="15">
      <c r="B991" s="188"/>
      <c r="C991" s="188"/>
      <c r="D991" s="190"/>
      <c r="E991" s="190"/>
      <c r="F991" s="190"/>
    </row>
    <row r="992" spans="2:6" ht="15">
      <c r="B992" s="188"/>
      <c r="C992" s="188"/>
      <c r="D992" s="190"/>
      <c r="E992" s="190"/>
      <c r="F992" s="190"/>
    </row>
    <row r="993" spans="2:6" ht="15">
      <c r="B993" s="188"/>
      <c r="C993" s="188"/>
      <c r="D993" s="190"/>
      <c r="E993" s="190"/>
      <c r="F993" s="190"/>
    </row>
    <row r="994" spans="2:6" ht="15">
      <c r="B994" s="188"/>
      <c r="C994" s="188"/>
      <c r="D994" s="190"/>
      <c r="E994" s="190"/>
      <c r="F994" s="190"/>
    </row>
    <row r="995" spans="2:6" ht="15">
      <c r="B995" s="188"/>
      <c r="C995" s="188"/>
      <c r="D995" s="190"/>
      <c r="E995" s="190"/>
      <c r="F995" s="190"/>
    </row>
    <row r="996" spans="2:6" ht="15">
      <c r="B996" s="188"/>
      <c r="C996" s="188"/>
      <c r="D996" s="190"/>
      <c r="E996" s="190"/>
      <c r="F996" s="190"/>
    </row>
    <row r="997" spans="2:6" ht="15">
      <c r="B997" s="188"/>
      <c r="C997" s="188"/>
      <c r="D997" s="190"/>
      <c r="E997" s="190"/>
      <c r="F997" s="190"/>
    </row>
    <row r="998" spans="2:6" ht="15">
      <c r="B998" s="188"/>
      <c r="C998" s="188"/>
      <c r="D998" s="190"/>
      <c r="E998" s="190"/>
      <c r="F998" s="190"/>
    </row>
    <row r="999" spans="2:6" ht="15">
      <c r="B999" s="188"/>
      <c r="C999" s="188"/>
      <c r="D999" s="190"/>
      <c r="E999" s="190"/>
      <c r="F999" s="190"/>
    </row>
    <row r="1000" spans="2:6" ht="15">
      <c r="B1000" s="188"/>
      <c r="C1000" s="188"/>
      <c r="D1000" s="190"/>
      <c r="E1000" s="190"/>
      <c r="F1000" s="190"/>
    </row>
    <row r="1001" spans="2:6" ht="15">
      <c r="B1001" s="188"/>
      <c r="C1001" s="188"/>
      <c r="D1001" s="190"/>
      <c r="E1001" s="190"/>
      <c r="F1001" s="190"/>
    </row>
    <row r="1002" spans="2:6" ht="15">
      <c r="B1002" s="188"/>
      <c r="C1002" s="188"/>
      <c r="D1002" s="190"/>
      <c r="E1002" s="190"/>
      <c r="F1002" s="190"/>
    </row>
    <row r="1003" spans="2:6" ht="15">
      <c r="B1003" s="188"/>
      <c r="C1003" s="188"/>
      <c r="D1003" s="190"/>
      <c r="E1003" s="190"/>
      <c r="F1003" s="190"/>
    </row>
    <row r="1004" spans="2:6" ht="15">
      <c r="B1004" s="188"/>
      <c r="C1004" s="188"/>
      <c r="D1004" s="190"/>
      <c r="E1004" s="190"/>
      <c r="F1004" s="190"/>
    </row>
    <row r="1005" spans="2:6" ht="15">
      <c r="B1005" s="188"/>
      <c r="C1005" s="188"/>
      <c r="D1005" s="190"/>
      <c r="E1005" s="190"/>
      <c r="F1005" s="190"/>
    </row>
    <row r="1006" spans="2:6" ht="15">
      <c r="B1006" s="188"/>
      <c r="C1006" s="188"/>
      <c r="D1006" s="190"/>
      <c r="E1006" s="190"/>
      <c r="F1006" s="190"/>
    </row>
    <row r="1007" spans="2:6" ht="15">
      <c r="B1007" s="188"/>
      <c r="C1007" s="188"/>
      <c r="D1007" s="190"/>
      <c r="E1007" s="190"/>
      <c r="F1007" s="190"/>
    </row>
    <row r="1008" spans="2:6" ht="15">
      <c r="B1008" s="188"/>
      <c r="C1008" s="188"/>
      <c r="D1008" s="190"/>
      <c r="E1008" s="190"/>
      <c r="F1008" s="190"/>
    </row>
    <row r="1009" spans="2:6" ht="15">
      <c r="B1009" s="188"/>
      <c r="C1009" s="188"/>
      <c r="D1009" s="190"/>
      <c r="E1009" s="190"/>
      <c r="F1009" s="190"/>
    </row>
    <row r="1010" spans="2:6" ht="15">
      <c r="B1010" s="188"/>
      <c r="C1010" s="188"/>
      <c r="D1010" s="190"/>
      <c r="E1010" s="190"/>
      <c r="F1010" s="190"/>
    </row>
    <row r="1011" spans="2:6" ht="15">
      <c r="B1011" s="188"/>
      <c r="C1011" s="188"/>
      <c r="D1011" s="190"/>
      <c r="E1011" s="190"/>
      <c r="F1011" s="190"/>
    </row>
    <row r="1012" spans="2:6" ht="15">
      <c r="B1012" s="188"/>
      <c r="C1012" s="188"/>
      <c r="D1012" s="190"/>
      <c r="E1012" s="190"/>
      <c r="F1012" s="190"/>
    </row>
    <row r="1013" spans="2:6" ht="15">
      <c r="B1013" s="188"/>
      <c r="C1013" s="188"/>
      <c r="D1013" s="190"/>
      <c r="E1013" s="190"/>
      <c r="F1013" s="190"/>
    </row>
    <row r="1014" spans="2:6" ht="15">
      <c r="B1014" s="188"/>
      <c r="C1014" s="188"/>
      <c r="D1014" s="190"/>
      <c r="E1014" s="190"/>
      <c r="F1014" s="190"/>
    </row>
    <row r="1015" spans="2:6" ht="15">
      <c r="B1015" s="188"/>
      <c r="C1015" s="188"/>
      <c r="D1015" s="190"/>
      <c r="E1015" s="190"/>
      <c r="F1015" s="190"/>
    </row>
    <row r="1016" spans="2:6" ht="15">
      <c r="B1016" s="188"/>
      <c r="C1016" s="188"/>
      <c r="D1016" s="190"/>
      <c r="E1016" s="190"/>
      <c r="F1016" s="190"/>
    </row>
    <row r="1017" spans="2:6" ht="15">
      <c r="B1017" s="188"/>
      <c r="C1017" s="188"/>
      <c r="D1017" s="190"/>
      <c r="E1017" s="190"/>
      <c r="F1017" s="190"/>
    </row>
    <row r="1018" spans="2:6" ht="15">
      <c r="B1018" s="188"/>
      <c r="C1018" s="188"/>
      <c r="D1018" s="190"/>
      <c r="E1018" s="190"/>
      <c r="F1018" s="190"/>
    </row>
    <row r="1019" spans="2:6" ht="15">
      <c r="B1019" s="188"/>
      <c r="C1019" s="188"/>
      <c r="D1019" s="190"/>
      <c r="E1019" s="190"/>
      <c r="F1019" s="190"/>
    </row>
    <row r="1020" spans="2:6" ht="15">
      <c r="B1020" s="188"/>
      <c r="C1020" s="188"/>
      <c r="D1020" s="190"/>
      <c r="E1020" s="190"/>
      <c r="F1020" s="190"/>
    </row>
    <row r="1021" spans="2:6" ht="15">
      <c r="B1021" s="188"/>
      <c r="C1021" s="188"/>
      <c r="D1021" s="190"/>
      <c r="E1021" s="190"/>
      <c r="F1021" s="190"/>
    </row>
    <row r="1022" spans="2:6" ht="15">
      <c r="B1022" s="188"/>
      <c r="C1022" s="188"/>
      <c r="D1022" s="190"/>
      <c r="E1022" s="190"/>
      <c r="F1022" s="190"/>
    </row>
    <row r="1023" spans="2:6" ht="15">
      <c r="B1023" s="188"/>
      <c r="C1023" s="188"/>
      <c r="D1023" s="190"/>
      <c r="E1023" s="190"/>
      <c r="F1023" s="190"/>
    </row>
    <row r="1024" spans="2:6" ht="15">
      <c r="B1024" s="188"/>
      <c r="C1024" s="188"/>
      <c r="D1024" s="190"/>
      <c r="E1024" s="190"/>
      <c r="F1024" s="190"/>
    </row>
    <row r="1025" spans="2:6" ht="15">
      <c r="B1025" s="188"/>
      <c r="C1025" s="188"/>
      <c r="D1025" s="190"/>
      <c r="E1025" s="190"/>
      <c r="F1025" s="190"/>
    </row>
    <row r="1026" spans="2:6" ht="15">
      <c r="B1026" s="188"/>
      <c r="C1026" s="188"/>
      <c r="D1026" s="190"/>
      <c r="E1026" s="190"/>
      <c r="F1026" s="190"/>
    </row>
    <row r="1027" spans="2:6" ht="15">
      <c r="B1027" s="188"/>
      <c r="C1027" s="188"/>
      <c r="D1027" s="190"/>
      <c r="E1027" s="190"/>
      <c r="F1027" s="190"/>
    </row>
    <row r="1028" spans="2:6" ht="15">
      <c r="B1028" s="188"/>
      <c r="C1028" s="188"/>
      <c r="D1028" s="190"/>
      <c r="E1028" s="190"/>
      <c r="F1028" s="190"/>
    </row>
    <row r="1029" spans="2:6" ht="15">
      <c r="B1029" s="188"/>
      <c r="C1029" s="188"/>
      <c r="D1029" s="190"/>
      <c r="E1029" s="190"/>
      <c r="F1029" s="190"/>
    </row>
    <row r="1030" spans="2:6" ht="15">
      <c r="B1030" s="188"/>
      <c r="C1030" s="188"/>
      <c r="D1030" s="190"/>
      <c r="E1030" s="190"/>
      <c r="F1030" s="190"/>
    </row>
    <row r="1031" spans="2:6" ht="15">
      <c r="B1031" s="188"/>
      <c r="C1031" s="188"/>
      <c r="D1031" s="190"/>
      <c r="E1031" s="190"/>
      <c r="F1031" s="190"/>
    </row>
    <row r="1032" spans="2:6" ht="15">
      <c r="B1032" s="188"/>
      <c r="C1032" s="188"/>
      <c r="D1032" s="190"/>
      <c r="E1032" s="190"/>
      <c r="F1032" s="190"/>
    </row>
    <row r="1033" spans="2:6" ht="15">
      <c r="B1033" s="188"/>
      <c r="C1033" s="188"/>
      <c r="D1033" s="190"/>
      <c r="E1033" s="190"/>
      <c r="F1033" s="190"/>
    </row>
    <row r="1034" spans="2:6" ht="15">
      <c r="B1034" s="188"/>
      <c r="C1034" s="188"/>
      <c r="D1034" s="190"/>
      <c r="E1034" s="190"/>
      <c r="F1034" s="190"/>
    </row>
    <row r="1035" spans="2:6" ht="15">
      <c r="B1035" s="188"/>
      <c r="C1035" s="188"/>
      <c r="D1035" s="190"/>
      <c r="E1035" s="190"/>
      <c r="F1035" s="190"/>
    </row>
    <row r="1036" spans="2:6" ht="15">
      <c r="B1036" s="188"/>
      <c r="C1036" s="188"/>
      <c r="D1036" s="190"/>
      <c r="E1036" s="190"/>
      <c r="F1036" s="190"/>
    </row>
    <row r="1037" spans="2:6" ht="15">
      <c r="B1037" s="188"/>
      <c r="C1037" s="188"/>
      <c r="D1037" s="190"/>
      <c r="E1037" s="190"/>
      <c r="F1037" s="190"/>
    </row>
    <row r="1038" spans="2:6" ht="15">
      <c r="B1038" s="188"/>
      <c r="C1038" s="188"/>
      <c r="D1038" s="190"/>
      <c r="E1038" s="190"/>
      <c r="F1038" s="190"/>
    </row>
    <row r="1039" spans="2:6" ht="15">
      <c r="B1039" s="188"/>
      <c r="C1039" s="188"/>
      <c r="D1039" s="190"/>
      <c r="E1039" s="190"/>
      <c r="F1039" s="190"/>
    </row>
    <row r="1040" spans="2:6" ht="15">
      <c r="B1040" s="188"/>
      <c r="C1040" s="188"/>
      <c r="D1040" s="190"/>
      <c r="E1040" s="190"/>
      <c r="F1040" s="190"/>
    </row>
    <row r="1041" spans="2:6" ht="15">
      <c r="B1041" s="188"/>
      <c r="C1041" s="188"/>
      <c r="D1041" s="190"/>
      <c r="E1041" s="190"/>
      <c r="F1041" s="190"/>
    </row>
    <row r="1042" spans="2:6" ht="15">
      <c r="B1042" s="188"/>
      <c r="C1042" s="188"/>
      <c r="D1042" s="190"/>
      <c r="E1042" s="190"/>
      <c r="F1042" s="190"/>
    </row>
    <row r="1043" spans="2:6" ht="15">
      <c r="B1043" s="188"/>
      <c r="C1043" s="188"/>
      <c r="D1043" s="190"/>
      <c r="E1043" s="190"/>
      <c r="F1043" s="190"/>
    </row>
    <row r="1044" spans="2:6" ht="15">
      <c r="B1044" s="188"/>
      <c r="C1044" s="188"/>
      <c r="D1044" s="190"/>
      <c r="E1044" s="190"/>
      <c r="F1044" s="190"/>
    </row>
    <row r="1045" spans="2:6" ht="15">
      <c r="B1045" s="188"/>
      <c r="C1045" s="188"/>
      <c r="D1045" s="190"/>
      <c r="E1045" s="190"/>
      <c r="F1045" s="190"/>
    </row>
    <row r="1046" spans="2:6" ht="15">
      <c r="B1046" s="188"/>
      <c r="C1046" s="188"/>
      <c r="D1046" s="190"/>
      <c r="E1046" s="190"/>
      <c r="F1046" s="190"/>
    </row>
    <row r="1047" spans="2:6" ht="15">
      <c r="B1047" s="188"/>
      <c r="C1047" s="188"/>
      <c r="D1047" s="190"/>
      <c r="E1047" s="190"/>
      <c r="F1047" s="190"/>
    </row>
    <row r="1048" spans="2:6" ht="15">
      <c r="B1048" s="188"/>
      <c r="C1048" s="188"/>
      <c r="D1048" s="190"/>
      <c r="E1048" s="190"/>
      <c r="F1048" s="190"/>
    </row>
    <row r="1049" spans="2:6" ht="15">
      <c r="B1049" s="188"/>
      <c r="C1049" s="188"/>
      <c r="D1049" s="190"/>
      <c r="E1049" s="190"/>
      <c r="F1049" s="190"/>
    </row>
    <row r="1050" spans="2:6" ht="15">
      <c r="B1050" s="188"/>
      <c r="C1050" s="188"/>
      <c r="D1050" s="190"/>
      <c r="E1050" s="190"/>
      <c r="F1050" s="190"/>
    </row>
    <row r="1051" spans="2:6" ht="15">
      <c r="B1051" s="188"/>
      <c r="C1051" s="188"/>
      <c r="D1051" s="190"/>
      <c r="E1051" s="190"/>
      <c r="F1051" s="190"/>
    </row>
    <row r="1052" spans="2:6" ht="15">
      <c r="B1052" s="188"/>
      <c r="C1052" s="188"/>
      <c r="D1052" s="190"/>
      <c r="E1052" s="190"/>
      <c r="F1052" s="190"/>
    </row>
    <row r="1053" spans="2:6" ht="15">
      <c r="B1053" s="188"/>
      <c r="C1053" s="188"/>
      <c r="D1053" s="190"/>
      <c r="E1053" s="190"/>
      <c r="F1053" s="190"/>
    </row>
    <row r="1054" spans="2:6" ht="15">
      <c r="B1054" s="188"/>
      <c r="C1054" s="188"/>
      <c r="D1054" s="190"/>
      <c r="E1054" s="190"/>
      <c r="F1054" s="190"/>
    </row>
    <row r="1055" spans="2:6" ht="15">
      <c r="B1055" s="188"/>
      <c r="C1055" s="188"/>
      <c r="D1055" s="190"/>
      <c r="E1055" s="190"/>
      <c r="F1055" s="190"/>
    </row>
    <row r="1056" spans="2:6" ht="15">
      <c r="B1056" s="188"/>
      <c r="C1056" s="188"/>
      <c r="D1056" s="190"/>
      <c r="E1056" s="190"/>
      <c r="F1056" s="190"/>
    </row>
    <row r="1057" spans="2:6" ht="15">
      <c r="B1057" s="188"/>
      <c r="C1057" s="188"/>
      <c r="D1057" s="190"/>
      <c r="E1057" s="190"/>
      <c r="F1057" s="190"/>
    </row>
    <row r="1058" spans="2:6" ht="15">
      <c r="B1058" s="188"/>
      <c r="C1058" s="188"/>
      <c r="D1058" s="190"/>
      <c r="E1058" s="190"/>
      <c r="F1058" s="190"/>
    </row>
    <row r="1059" spans="2:6" ht="15">
      <c r="B1059" s="188"/>
      <c r="C1059" s="188"/>
      <c r="D1059" s="190"/>
      <c r="E1059" s="190"/>
      <c r="F1059" s="190"/>
    </row>
    <row r="1060" spans="2:6" ht="15">
      <c r="B1060" s="188"/>
      <c r="C1060" s="188"/>
      <c r="D1060" s="190"/>
      <c r="E1060" s="190"/>
      <c r="F1060" s="190"/>
    </row>
    <row r="1061" spans="2:6" ht="15">
      <c r="B1061" s="188"/>
      <c r="C1061" s="188"/>
      <c r="D1061" s="190"/>
      <c r="E1061" s="190"/>
      <c r="F1061" s="190"/>
    </row>
    <row r="1062" spans="2:6" ht="15">
      <c r="B1062" s="188"/>
      <c r="C1062" s="188"/>
      <c r="D1062" s="190"/>
      <c r="E1062" s="190"/>
      <c r="F1062" s="190"/>
    </row>
    <row r="1063" spans="2:6" ht="15">
      <c r="B1063" s="188"/>
      <c r="C1063" s="188"/>
      <c r="D1063" s="190"/>
      <c r="E1063" s="190"/>
      <c r="F1063" s="190"/>
    </row>
    <row r="1064" spans="2:6" ht="15">
      <c r="B1064" s="188"/>
      <c r="C1064" s="188"/>
      <c r="D1064" s="190"/>
      <c r="E1064" s="190"/>
      <c r="F1064" s="190"/>
    </row>
    <row r="1065" spans="2:6" ht="15">
      <c r="B1065" s="188"/>
      <c r="C1065" s="188"/>
      <c r="D1065" s="190"/>
      <c r="E1065" s="190"/>
      <c r="F1065" s="190"/>
    </row>
    <row r="1066" spans="2:6" ht="15">
      <c r="B1066" s="188"/>
      <c r="C1066" s="188"/>
      <c r="D1066" s="190"/>
      <c r="E1066" s="190"/>
      <c r="F1066" s="190"/>
    </row>
    <row r="1067" spans="2:6" ht="15">
      <c r="B1067" s="188"/>
      <c r="C1067" s="188"/>
      <c r="D1067" s="190"/>
      <c r="E1067" s="190"/>
      <c r="F1067" s="190"/>
    </row>
    <row r="1068" spans="2:6" ht="15">
      <c r="B1068" s="188"/>
      <c r="C1068" s="188"/>
      <c r="D1068" s="190"/>
      <c r="E1068" s="190"/>
      <c r="F1068" s="190"/>
    </row>
    <row r="1069" spans="2:6" ht="15">
      <c r="B1069" s="188"/>
      <c r="C1069" s="188"/>
      <c r="D1069" s="190"/>
      <c r="E1069" s="190"/>
      <c r="F1069" s="190"/>
    </row>
    <row r="1070" spans="2:6" ht="15">
      <c r="B1070" s="188"/>
      <c r="C1070" s="188"/>
      <c r="D1070" s="190"/>
      <c r="E1070" s="190"/>
      <c r="F1070" s="190"/>
    </row>
    <row r="1071" spans="2:6" ht="15">
      <c r="B1071" s="188"/>
      <c r="C1071" s="188"/>
      <c r="D1071" s="190"/>
      <c r="E1071" s="190"/>
      <c r="F1071" s="190"/>
    </row>
    <row r="1072" spans="2:6" ht="15">
      <c r="B1072" s="188"/>
      <c r="C1072" s="188"/>
      <c r="D1072" s="190"/>
      <c r="E1072" s="190"/>
      <c r="F1072" s="190"/>
    </row>
    <row r="1073" spans="2:6" ht="15">
      <c r="B1073" s="188"/>
      <c r="C1073" s="188"/>
      <c r="D1073" s="190"/>
      <c r="E1073" s="190"/>
      <c r="F1073" s="190"/>
    </row>
    <row r="1074" spans="2:6" ht="15">
      <c r="B1074" s="188"/>
      <c r="C1074" s="188"/>
      <c r="D1074" s="190"/>
      <c r="E1074" s="190"/>
      <c r="F1074" s="190"/>
    </row>
    <row r="1075" spans="2:6" ht="15">
      <c r="B1075" s="188"/>
      <c r="C1075" s="188"/>
      <c r="D1075" s="190"/>
      <c r="E1075" s="190"/>
      <c r="F1075" s="190"/>
    </row>
    <row r="1076" spans="2:6" ht="15">
      <c r="B1076" s="188"/>
      <c r="C1076" s="188"/>
      <c r="D1076" s="190"/>
      <c r="E1076" s="190"/>
      <c r="F1076" s="190"/>
    </row>
    <row r="1077" spans="2:6" ht="15">
      <c r="B1077" s="188"/>
      <c r="C1077" s="188"/>
      <c r="D1077" s="190"/>
      <c r="E1077" s="190"/>
      <c r="F1077" s="190"/>
    </row>
    <row r="1078" spans="2:6" ht="15">
      <c r="B1078" s="188"/>
      <c r="C1078" s="188"/>
      <c r="D1078" s="190"/>
      <c r="E1078" s="190"/>
      <c r="F1078" s="190"/>
    </row>
    <row r="1079" spans="2:6" ht="15">
      <c r="B1079" s="188"/>
      <c r="C1079" s="188"/>
      <c r="D1079" s="190"/>
      <c r="E1079" s="190"/>
      <c r="F1079" s="190"/>
    </row>
    <row r="1080" spans="2:6" ht="15">
      <c r="B1080" s="188"/>
      <c r="C1080" s="188"/>
      <c r="D1080" s="190"/>
      <c r="E1080" s="190"/>
      <c r="F1080" s="190"/>
    </row>
    <row r="1081" spans="2:6" ht="15">
      <c r="B1081" s="188"/>
      <c r="C1081" s="188"/>
      <c r="D1081" s="190"/>
      <c r="E1081" s="190"/>
      <c r="F1081" s="190"/>
    </row>
    <row r="1082" spans="2:6" ht="15">
      <c r="B1082" s="188"/>
      <c r="C1082" s="188"/>
      <c r="D1082" s="190"/>
      <c r="E1082" s="190"/>
      <c r="F1082" s="190"/>
    </row>
    <row r="1083" spans="2:6" ht="15">
      <c r="B1083" s="188"/>
      <c r="C1083" s="188"/>
      <c r="D1083" s="190"/>
      <c r="E1083" s="190"/>
      <c r="F1083" s="190"/>
    </row>
    <row r="1084" spans="2:6" ht="15">
      <c r="B1084" s="188"/>
      <c r="C1084" s="188"/>
      <c r="D1084" s="190"/>
      <c r="E1084" s="190"/>
      <c r="F1084" s="190"/>
    </row>
    <row r="1085" spans="2:6" ht="15">
      <c r="B1085" s="188"/>
      <c r="C1085" s="188"/>
      <c r="D1085" s="190"/>
      <c r="E1085" s="190"/>
      <c r="F1085" s="190"/>
    </row>
    <row r="1086" spans="2:6" ht="15">
      <c r="B1086" s="188"/>
      <c r="C1086" s="188"/>
      <c r="D1086" s="190"/>
      <c r="E1086" s="190"/>
      <c r="F1086" s="190"/>
    </row>
    <row r="1087" spans="2:6" ht="15">
      <c r="B1087" s="188"/>
      <c r="C1087" s="188"/>
      <c r="D1087" s="190"/>
      <c r="E1087" s="190"/>
      <c r="F1087" s="190"/>
    </row>
    <row r="1088" spans="2:6" ht="15">
      <c r="B1088" s="188"/>
      <c r="C1088" s="188"/>
      <c r="D1088" s="190"/>
      <c r="E1088" s="190"/>
      <c r="F1088" s="190"/>
    </row>
    <row r="1089" spans="2:6" ht="15">
      <c r="B1089" s="188"/>
      <c r="C1089" s="188"/>
      <c r="D1089" s="190"/>
      <c r="E1089" s="190"/>
      <c r="F1089" s="190"/>
    </row>
    <row r="1090" spans="2:6" ht="15">
      <c r="B1090" s="188"/>
      <c r="C1090" s="188"/>
      <c r="D1090" s="190"/>
      <c r="E1090" s="190"/>
      <c r="F1090" s="190"/>
    </row>
    <row r="1091" spans="2:6" ht="15">
      <c r="B1091" s="188"/>
      <c r="C1091" s="188"/>
      <c r="D1091" s="190"/>
      <c r="E1091" s="190"/>
      <c r="F1091" s="190"/>
    </row>
    <row r="1092" spans="2:6" ht="15">
      <c r="B1092" s="188"/>
      <c r="C1092" s="188"/>
      <c r="D1092" s="190"/>
      <c r="E1092" s="190"/>
      <c r="F1092" s="190"/>
    </row>
    <row r="1093" spans="2:6" ht="15">
      <c r="B1093" s="188"/>
      <c r="C1093" s="188"/>
      <c r="D1093" s="190"/>
      <c r="E1093" s="190"/>
      <c r="F1093" s="190"/>
    </row>
    <row r="1094" spans="2:6" ht="15">
      <c r="B1094" s="188"/>
      <c r="C1094" s="188"/>
      <c r="D1094" s="190"/>
      <c r="E1094" s="190"/>
      <c r="F1094" s="190"/>
    </row>
    <row r="1095" spans="2:6" ht="15">
      <c r="B1095" s="188"/>
      <c r="C1095" s="188"/>
      <c r="D1095" s="190"/>
      <c r="E1095" s="190"/>
      <c r="F1095" s="190"/>
    </row>
    <row r="1096" spans="2:6" ht="15">
      <c r="B1096" s="188"/>
      <c r="C1096" s="188"/>
      <c r="D1096" s="190"/>
      <c r="E1096" s="190"/>
      <c r="F1096" s="190"/>
    </row>
    <row r="1097" spans="2:6" ht="15">
      <c r="B1097" s="188"/>
      <c r="C1097" s="188"/>
      <c r="D1097" s="190"/>
      <c r="E1097" s="190"/>
      <c r="F1097" s="190"/>
    </row>
    <row r="1098" spans="2:6" ht="15">
      <c r="B1098" s="188"/>
      <c r="C1098" s="188"/>
      <c r="D1098" s="190"/>
      <c r="E1098" s="190"/>
      <c r="F1098" s="190"/>
    </row>
    <row r="1099" spans="2:6" ht="15">
      <c r="B1099" s="188"/>
      <c r="C1099" s="188"/>
      <c r="D1099" s="190"/>
      <c r="E1099" s="190"/>
      <c r="F1099" s="190"/>
    </row>
    <row r="1100" spans="2:6" ht="15">
      <c r="B1100" s="188"/>
      <c r="C1100" s="188"/>
      <c r="D1100" s="190"/>
      <c r="E1100" s="190"/>
      <c r="F1100" s="190"/>
    </row>
    <row r="1101" spans="2:6" ht="15">
      <c r="B1101" s="188"/>
      <c r="C1101" s="188"/>
      <c r="D1101" s="190"/>
      <c r="E1101" s="190"/>
      <c r="F1101" s="190"/>
    </row>
    <row r="1102" spans="2:6" ht="15">
      <c r="B1102" s="188"/>
      <c r="C1102" s="188"/>
      <c r="D1102" s="190"/>
      <c r="E1102" s="190"/>
      <c r="F1102" s="190"/>
    </row>
    <row r="1103" spans="2:6" ht="15">
      <c r="B1103" s="188"/>
      <c r="C1103" s="188"/>
      <c r="D1103" s="190"/>
      <c r="E1103" s="190"/>
      <c r="F1103" s="190"/>
    </row>
    <row r="1104" spans="2:6" ht="15">
      <c r="B1104" s="188"/>
      <c r="C1104" s="188"/>
      <c r="D1104" s="190"/>
      <c r="E1104" s="190"/>
      <c r="F1104" s="190"/>
    </row>
    <row r="1105" spans="2:6" ht="15">
      <c r="B1105" s="188"/>
      <c r="C1105" s="188"/>
      <c r="D1105" s="190"/>
      <c r="E1105" s="190"/>
      <c r="F1105" s="190"/>
    </row>
    <row r="1106" spans="2:6" ht="15">
      <c r="B1106" s="188"/>
      <c r="C1106" s="188"/>
      <c r="D1106" s="190"/>
      <c r="E1106" s="190"/>
      <c r="F1106" s="190"/>
    </row>
    <row r="1107" spans="2:6" ht="15">
      <c r="B1107" s="188"/>
      <c r="C1107" s="188"/>
      <c r="D1107" s="190"/>
      <c r="E1107" s="190"/>
      <c r="F1107" s="190"/>
    </row>
    <row r="1108" spans="2:6" ht="15">
      <c r="B1108" s="188"/>
      <c r="C1108" s="188"/>
      <c r="D1108" s="190"/>
      <c r="E1108" s="190"/>
      <c r="F1108" s="190"/>
    </row>
    <row r="1109" spans="2:6" ht="15">
      <c r="B1109" s="188"/>
      <c r="C1109" s="188"/>
      <c r="D1109" s="190"/>
      <c r="E1109" s="190"/>
      <c r="F1109" s="190"/>
    </row>
    <row r="1110" spans="2:6" ht="15">
      <c r="B1110" s="188"/>
      <c r="C1110" s="188"/>
      <c r="D1110" s="190"/>
      <c r="E1110" s="190"/>
      <c r="F1110" s="190"/>
    </row>
    <row r="1111" spans="2:6" ht="15">
      <c r="B1111" s="188"/>
      <c r="C1111" s="188"/>
      <c r="D1111" s="190"/>
      <c r="E1111" s="190"/>
      <c r="F1111" s="190"/>
    </row>
    <row r="1112" spans="2:6" ht="15">
      <c r="B1112" s="188"/>
      <c r="C1112" s="188"/>
      <c r="D1112" s="190"/>
      <c r="E1112" s="190"/>
      <c r="F1112" s="190"/>
    </row>
    <row r="1113" spans="2:6" ht="15">
      <c r="B1113" s="188"/>
      <c r="C1113" s="188"/>
      <c r="D1113" s="190"/>
      <c r="E1113" s="190"/>
      <c r="F1113" s="190"/>
    </row>
    <row r="1114" spans="2:6" ht="15">
      <c r="B1114" s="188"/>
      <c r="C1114" s="188"/>
      <c r="D1114" s="190"/>
      <c r="E1114" s="190"/>
      <c r="F1114" s="190"/>
    </row>
    <row r="1115" spans="2:6" ht="15">
      <c r="B1115" s="188"/>
      <c r="C1115" s="188"/>
      <c r="D1115" s="190"/>
      <c r="E1115" s="190"/>
      <c r="F1115" s="190"/>
    </row>
    <row r="1116" spans="2:6" ht="15">
      <c r="B1116" s="188"/>
      <c r="C1116" s="188"/>
      <c r="D1116" s="190"/>
      <c r="E1116" s="190"/>
      <c r="F1116" s="190"/>
    </row>
    <row r="1117" spans="2:6" ht="15">
      <c r="B1117" s="188"/>
      <c r="C1117" s="188"/>
      <c r="D1117" s="190"/>
      <c r="E1117" s="190"/>
      <c r="F1117" s="190"/>
    </row>
    <row r="1118" spans="2:6" ht="15">
      <c r="B1118" s="188"/>
      <c r="C1118" s="188"/>
      <c r="D1118" s="190"/>
      <c r="E1118" s="190"/>
      <c r="F1118" s="190"/>
    </row>
    <row r="1119" spans="2:6" ht="15">
      <c r="B1119" s="188"/>
      <c r="C1119" s="188"/>
      <c r="D1119" s="190"/>
      <c r="E1119" s="190"/>
      <c r="F1119" s="190"/>
    </row>
    <row r="1120" spans="2:6" ht="15">
      <c r="B1120" s="188"/>
      <c r="C1120" s="188"/>
      <c r="D1120" s="190"/>
      <c r="E1120" s="190"/>
      <c r="F1120" s="190"/>
    </row>
    <row r="1121" spans="2:6" ht="15">
      <c r="B1121" s="188"/>
      <c r="C1121" s="188"/>
      <c r="D1121" s="190"/>
      <c r="E1121" s="190"/>
      <c r="F1121" s="190"/>
    </row>
    <row r="1122" spans="2:6" ht="15">
      <c r="B1122" s="188"/>
      <c r="C1122" s="188"/>
      <c r="D1122" s="190"/>
      <c r="E1122" s="190"/>
      <c r="F1122" s="190"/>
    </row>
    <row r="1123" spans="2:6" ht="15">
      <c r="B1123" s="188"/>
      <c r="C1123" s="188"/>
      <c r="D1123" s="190"/>
      <c r="E1123" s="190"/>
      <c r="F1123" s="190"/>
    </row>
    <row r="1124" spans="2:6" ht="15">
      <c r="B1124" s="188"/>
      <c r="C1124" s="188"/>
      <c r="D1124" s="190"/>
      <c r="E1124" s="190"/>
      <c r="F1124" s="190"/>
    </row>
    <row r="1125" spans="2:6" ht="15">
      <c r="B1125" s="188"/>
      <c r="C1125" s="188"/>
      <c r="D1125" s="190"/>
      <c r="E1125" s="190"/>
      <c r="F1125" s="190"/>
    </row>
    <row r="1126" spans="2:6" ht="15">
      <c r="B1126" s="188"/>
      <c r="C1126" s="188"/>
      <c r="D1126" s="190"/>
      <c r="E1126" s="190"/>
      <c r="F1126" s="190"/>
    </row>
    <row r="1127" spans="2:6" ht="15">
      <c r="B1127" s="188"/>
      <c r="C1127" s="188"/>
      <c r="D1127" s="190"/>
      <c r="E1127" s="190"/>
      <c r="F1127" s="190"/>
    </row>
    <row r="1128" spans="2:6" ht="15">
      <c r="B1128" s="188"/>
      <c r="C1128" s="188"/>
      <c r="D1128" s="190"/>
      <c r="E1128" s="190"/>
      <c r="F1128" s="190"/>
    </row>
    <row r="1129" spans="2:6" ht="15">
      <c r="B1129" s="188"/>
      <c r="C1129" s="188"/>
      <c r="D1129" s="190"/>
      <c r="E1129" s="190"/>
      <c r="F1129" s="190"/>
    </row>
    <row r="1130" spans="2:6" ht="15">
      <c r="B1130" s="188"/>
      <c r="C1130" s="188"/>
      <c r="D1130" s="190"/>
      <c r="E1130" s="190"/>
      <c r="F1130" s="190"/>
    </row>
    <row r="1131" spans="2:6" ht="15">
      <c r="B1131" s="188"/>
      <c r="C1131" s="188"/>
      <c r="D1131" s="190"/>
      <c r="E1131" s="190"/>
      <c r="F1131" s="190"/>
    </row>
    <row r="1132" spans="2:6" ht="15">
      <c r="B1132" s="188"/>
      <c r="C1132" s="188"/>
      <c r="D1132" s="190"/>
      <c r="E1132" s="190"/>
      <c r="F1132" s="190"/>
    </row>
    <row r="1133" spans="2:6" ht="15">
      <c r="B1133" s="188"/>
      <c r="C1133" s="188"/>
      <c r="D1133" s="190"/>
      <c r="E1133" s="190"/>
      <c r="F1133" s="190"/>
    </row>
    <row r="1134" spans="2:6" ht="15">
      <c r="B1134" s="188"/>
      <c r="C1134" s="188"/>
      <c r="D1134" s="190"/>
      <c r="E1134" s="190"/>
      <c r="F1134" s="190"/>
    </row>
    <row r="1135" spans="2:6" ht="15">
      <c r="B1135" s="188"/>
      <c r="C1135" s="188"/>
      <c r="D1135" s="190"/>
      <c r="E1135" s="190"/>
      <c r="F1135" s="190"/>
    </row>
    <row r="1136" spans="2:6" ht="15">
      <c r="B1136" s="188"/>
      <c r="C1136" s="188"/>
      <c r="D1136" s="190"/>
      <c r="E1136" s="190"/>
      <c r="F1136" s="190"/>
    </row>
    <row r="1137" spans="2:6" ht="15">
      <c r="B1137" s="188"/>
      <c r="C1137" s="188"/>
      <c r="D1137" s="190"/>
      <c r="E1137" s="190"/>
      <c r="F1137" s="190"/>
    </row>
    <row r="1138" spans="2:6" ht="15">
      <c r="B1138" s="188"/>
      <c r="C1138" s="188"/>
      <c r="D1138" s="190"/>
      <c r="E1138" s="190"/>
      <c r="F1138" s="190"/>
    </row>
    <row r="1139" spans="2:6" ht="15">
      <c r="B1139" s="188"/>
      <c r="C1139" s="188"/>
      <c r="D1139" s="190"/>
      <c r="E1139" s="190"/>
      <c r="F1139" s="190"/>
    </row>
    <row r="1140" spans="2:6" ht="15">
      <c r="B1140" s="188"/>
      <c r="C1140" s="188"/>
      <c r="D1140" s="190"/>
      <c r="E1140" s="190"/>
      <c r="F1140" s="190"/>
    </row>
    <row r="1141" spans="2:6" ht="15">
      <c r="B1141" s="188"/>
      <c r="C1141" s="188"/>
      <c r="D1141" s="190"/>
      <c r="E1141" s="190"/>
      <c r="F1141" s="190"/>
    </row>
    <row r="1142" spans="2:6" ht="15">
      <c r="B1142" s="188"/>
      <c r="C1142" s="188"/>
      <c r="D1142" s="190"/>
      <c r="E1142" s="190"/>
      <c r="F1142" s="190"/>
    </row>
    <row r="1143" spans="2:6" ht="15">
      <c r="B1143" s="188"/>
      <c r="C1143" s="188"/>
      <c r="D1143" s="190"/>
      <c r="E1143" s="190"/>
      <c r="F1143" s="190"/>
    </row>
    <row r="1144" spans="2:6" ht="15">
      <c r="B1144" s="188"/>
      <c r="C1144" s="188"/>
      <c r="D1144" s="190"/>
      <c r="E1144" s="190"/>
      <c r="F1144" s="190"/>
    </row>
    <row r="1145" spans="2:6" ht="15">
      <c r="B1145" s="188"/>
      <c r="C1145" s="188"/>
      <c r="D1145" s="190"/>
      <c r="E1145" s="190"/>
      <c r="F1145" s="190"/>
    </row>
    <row r="1146" spans="2:6" ht="15">
      <c r="B1146" s="188"/>
      <c r="C1146" s="188"/>
      <c r="D1146" s="190"/>
      <c r="E1146" s="190"/>
      <c r="F1146" s="190"/>
    </row>
    <row r="1147" spans="2:6" ht="15">
      <c r="B1147" s="188"/>
      <c r="C1147" s="188"/>
      <c r="D1147" s="190"/>
      <c r="E1147" s="190"/>
      <c r="F1147" s="190"/>
    </row>
    <row r="1148" spans="2:6" ht="15">
      <c r="B1148" s="188"/>
      <c r="C1148" s="188"/>
      <c r="D1148" s="190"/>
      <c r="E1148" s="190"/>
      <c r="F1148" s="190"/>
    </row>
    <row r="1149" spans="2:6" ht="15">
      <c r="B1149" s="188"/>
      <c r="C1149" s="188"/>
      <c r="D1149" s="190"/>
      <c r="E1149" s="190"/>
      <c r="F1149" s="190"/>
    </row>
    <row r="1150" spans="2:6" ht="15">
      <c r="B1150" s="188"/>
      <c r="C1150" s="188"/>
      <c r="D1150" s="190"/>
      <c r="E1150" s="190"/>
      <c r="F1150" s="190"/>
    </row>
    <row r="1151" spans="2:6" ht="15">
      <c r="B1151" s="188"/>
      <c r="C1151" s="188"/>
      <c r="D1151" s="190"/>
      <c r="E1151" s="190"/>
      <c r="F1151" s="190"/>
    </row>
    <row r="1152" spans="2:6" ht="15">
      <c r="B1152" s="188"/>
      <c r="C1152" s="188"/>
      <c r="D1152" s="190"/>
      <c r="E1152" s="190"/>
      <c r="F1152" s="190"/>
    </row>
    <row r="1153" spans="2:6" ht="15">
      <c r="B1153" s="188"/>
      <c r="C1153" s="188"/>
      <c r="D1153" s="190"/>
      <c r="E1153" s="190"/>
      <c r="F1153" s="190"/>
    </row>
    <row r="1154" spans="2:6" ht="15">
      <c r="B1154" s="188"/>
      <c r="C1154" s="188"/>
      <c r="D1154" s="190"/>
      <c r="E1154" s="190"/>
      <c r="F1154" s="190"/>
    </row>
    <row r="1155" spans="2:6" ht="15">
      <c r="B1155" s="188"/>
      <c r="C1155" s="188"/>
      <c r="D1155" s="190"/>
      <c r="E1155" s="190"/>
      <c r="F1155" s="190"/>
    </row>
    <row r="1156" spans="2:6" ht="15">
      <c r="B1156" s="188"/>
      <c r="C1156" s="188"/>
      <c r="D1156" s="190"/>
      <c r="E1156" s="190"/>
      <c r="F1156" s="190"/>
    </row>
    <row r="1157" spans="2:6" ht="15">
      <c r="B1157" s="188"/>
      <c r="C1157" s="188"/>
      <c r="D1157" s="190"/>
      <c r="E1157" s="190"/>
      <c r="F1157" s="190"/>
    </row>
    <row r="1158" spans="2:6" ht="15">
      <c r="B1158" s="188"/>
      <c r="C1158" s="188"/>
      <c r="D1158" s="190"/>
      <c r="E1158" s="190"/>
      <c r="F1158" s="190"/>
    </row>
    <row r="1159" spans="2:6" ht="15">
      <c r="B1159" s="188"/>
      <c r="C1159" s="188"/>
      <c r="D1159" s="190"/>
      <c r="E1159" s="190"/>
      <c r="F1159" s="190"/>
    </row>
    <row r="1160" spans="2:6" ht="15">
      <c r="B1160" s="188"/>
      <c r="C1160" s="188"/>
      <c r="D1160" s="190"/>
      <c r="E1160" s="190"/>
      <c r="F1160" s="190"/>
    </row>
    <row r="1161" spans="2:6" ht="15">
      <c r="B1161" s="188"/>
      <c r="C1161" s="188"/>
      <c r="D1161" s="190"/>
      <c r="E1161" s="190"/>
      <c r="F1161" s="190"/>
    </row>
    <row r="1162" spans="2:6" ht="15">
      <c r="B1162" s="188"/>
      <c r="C1162" s="188"/>
      <c r="D1162" s="190"/>
      <c r="E1162" s="190"/>
      <c r="F1162" s="190"/>
    </row>
    <row r="1163" spans="2:6" ht="15">
      <c r="B1163" s="188"/>
      <c r="C1163" s="188"/>
      <c r="D1163" s="190"/>
      <c r="E1163" s="190"/>
      <c r="F1163" s="190"/>
    </row>
    <row r="1164" spans="2:6" ht="15">
      <c r="B1164" s="188"/>
      <c r="C1164" s="188"/>
      <c r="D1164" s="190"/>
      <c r="E1164" s="190"/>
      <c r="F1164" s="190"/>
    </row>
    <row r="1165" spans="2:6" ht="15">
      <c r="B1165" s="188"/>
      <c r="C1165" s="188"/>
      <c r="D1165" s="190"/>
      <c r="E1165" s="190"/>
      <c r="F1165" s="190"/>
    </row>
    <row r="1166" spans="2:6" ht="15">
      <c r="B1166" s="188"/>
      <c r="C1166" s="188"/>
      <c r="D1166" s="190"/>
      <c r="E1166" s="190"/>
      <c r="F1166" s="190"/>
    </row>
    <row r="1167" spans="2:6" ht="15">
      <c r="B1167" s="188"/>
      <c r="C1167" s="188"/>
      <c r="D1167" s="190"/>
      <c r="E1167" s="190"/>
      <c r="F1167" s="190"/>
    </row>
    <row r="1168" spans="2:6" ht="15">
      <c r="B1168" s="188"/>
      <c r="C1168" s="188"/>
      <c r="D1168" s="190"/>
      <c r="E1168" s="190"/>
      <c r="F1168" s="190"/>
    </row>
    <row r="1169" spans="2:6" ht="15">
      <c r="B1169" s="188"/>
      <c r="C1169" s="188"/>
      <c r="D1169" s="190"/>
      <c r="E1169" s="190"/>
      <c r="F1169" s="190"/>
    </row>
    <row r="1170" spans="2:6" ht="15">
      <c r="B1170" s="188"/>
      <c r="C1170" s="188"/>
      <c r="D1170" s="190"/>
      <c r="E1170" s="190"/>
      <c r="F1170" s="190"/>
    </row>
    <row r="1171" spans="2:6" ht="15">
      <c r="B1171" s="188"/>
      <c r="C1171" s="188"/>
      <c r="D1171" s="190"/>
      <c r="E1171" s="190"/>
      <c r="F1171" s="190"/>
    </row>
    <row r="1172" spans="2:6" ht="15">
      <c r="B1172" s="188"/>
      <c r="C1172" s="188"/>
      <c r="D1172" s="190"/>
      <c r="E1172" s="190"/>
      <c r="F1172" s="190"/>
    </row>
    <row r="1173" spans="2:6" ht="15">
      <c r="B1173" s="188"/>
      <c r="C1173" s="188"/>
      <c r="D1173" s="190"/>
      <c r="E1173" s="190"/>
      <c r="F1173" s="190"/>
    </row>
    <row r="1174" spans="2:6" ht="15">
      <c r="B1174" s="188"/>
      <c r="C1174" s="188"/>
      <c r="D1174" s="190"/>
      <c r="E1174" s="190"/>
      <c r="F1174" s="190"/>
    </row>
    <row r="1175" spans="2:6" ht="15">
      <c r="B1175" s="188"/>
      <c r="C1175" s="188"/>
      <c r="D1175" s="190"/>
      <c r="E1175" s="190"/>
      <c r="F1175" s="190"/>
    </row>
    <row r="1176" spans="2:6" ht="15">
      <c r="B1176" s="188"/>
      <c r="C1176" s="188"/>
      <c r="D1176" s="190"/>
      <c r="E1176" s="190"/>
      <c r="F1176" s="190"/>
    </row>
    <row r="1177" spans="2:6" ht="15">
      <c r="B1177" s="188"/>
      <c r="C1177" s="188"/>
      <c r="D1177" s="190"/>
      <c r="E1177" s="190"/>
      <c r="F1177" s="190"/>
    </row>
    <row r="1178" spans="2:6" ht="15">
      <c r="B1178" s="188"/>
      <c r="C1178" s="188"/>
      <c r="D1178" s="190"/>
      <c r="E1178" s="190"/>
      <c r="F1178" s="190"/>
    </row>
    <row r="1179" spans="2:6" ht="15">
      <c r="B1179" s="188"/>
      <c r="C1179" s="188"/>
      <c r="D1179" s="190"/>
      <c r="E1179" s="190"/>
      <c r="F1179" s="190"/>
    </row>
    <row r="1180" spans="2:6" ht="15">
      <c r="B1180" s="188"/>
      <c r="C1180" s="188"/>
      <c r="D1180" s="190"/>
      <c r="E1180" s="190"/>
      <c r="F1180" s="190"/>
    </row>
    <row r="1181" spans="2:6" ht="15">
      <c r="B1181" s="188"/>
      <c r="C1181" s="188"/>
      <c r="D1181" s="190"/>
      <c r="E1181" s="190"/>
      <c r="F1181" s="190"/>
    </row>
    <row r="1182" spans="2:6" ht="15">
      <c r="B1182" s="188"/>
      <c r="C1182" s="188"/>
      <c r="D1182" s="190"/>
      <c r="E1182" s="190"/>
      <c r="F1182" s="190"/>
    </row>
    <row r="1183" spans="2:6" ht="15">
      <c r="B1183" s="188"/>
      <c r="C1183" s="188"/>
      <c r="D1183" s="190"/>
      <c r="E1183" s="190"/>
      <c r="F1183" s="190"/>
    </row>
    <row r="1184" spans="2:6" ht="15">
      <c r="B1184" s="188"/>
      <c r="C1184" s="188"/>
      <c r="D1184" s="190"/>
      <c r="E1184" s="190"/>
      <c r="F1184" s="190"/>
    </row>
    <row r="1185" spans="2:6" ht="15">
      <c r="B1185" s="188"/>
      <c r="C1185" s="188"/>
      <c r="D1185" s="190"/>
      <c r="E1185" s="190"/>
      <c r="F1185" s="190"/>
    </row>
    <row r="1186" spans="2:6" ht="15">
      <c r="B1186" s="188"/>
      <c r="C1186" s="188"/>
      <c r="D1186" s="190"/>
      <c r="E1186" s="190"/>
      <c r="F1186" s="190"/>
    </row>
    <row r="1187" spans="2:6" ht="15">
      <c r="B1187" s="188"/>
      <c r="C1187" s="188"/>
      <c r="D1187" s="190"/>
      <c r="E1187" s="190"/>
      <c r="F1187" s="190"/>
    </row>
    <row r="1188" spans="2:6" ht="15">
      <c r="B1188" s="188"/>
      <c r="C1188" s="188"/>
      <c r="D1188" s="190"/>
      <c r="E1188" s="190"/>
      <c r="F1188" s="190"/>
    </row>
    <row r="1189" spans="2:6" ht="15">
      <c r="B1189" s="188"/>
      <c r="C1189" s="188"/>
      <c r="D1189" s="190"/>
      <c r="E1189" s="190"/>
      <c r="F1189" s="190"/>
    </row>
    <row r="1190" spans="2:6" ht="15">
      <c r="B1190" s="188"/>
      <c r="C1190" s="188"/>
      <c r="D1190" s="190"/>
      <c r="E1190" s="190"/>
      <c r="F1190" s="190"/>
    </row>
    <row r="1191" spans="2:6" ht="15">
      <c r="B1191" s="188"/>
      <c r="C1191" s="188"/>
      <c r="D1191" s="190"/>
      <c r="E1191" s="190"/>
      <c r="F1191" s="190"/>
    </row>
    <row r="1192" spans="2:6" ht="15">
      <c r="B1192" s="188"/>
      <c r="C1192" s="188"/>
      <c r="D1192" s="190"/>
      <c r="E1192" s="190"/>
      <c r="F1192" s="190"/>
    </row>
    <row r="1193" spans="2:6" ht="15">
      <c r="B1193" s="188"/>
      <c r="C1193" s="188"/>
      <c r="D1193" s="190"/>
      <c r="E1193" s="190"/>
      <c r="F1193" s="190"/>
    </row>
    <row r="1194" spans="2:6" ht="15">
      <c r="B1194" s="188"/>
      <c r="C1194" s="188"/>
      <c r="D1194" s="190"/>
      <c r="E1194" s="190"/>
      <c r="F1194" s="190"/>
    </row>
    <row r="1195" spans="2:6" ht="15">
      <c r="B1195" s="188"/>
      <c r="C1195" s="188"/>
      <c r="D1195" s="190"/>
      <c r="E1195" s="190"/>
      <c r="F1195" s="190"/>
    </row>
    <row r="1196" spans="2:6" ht="15">
      <c r="B1196" s="188"/>
      <c r="C1196" s="188"/>
      <c r="D1196" s="190"/>
      <c r="E1196" s="190"/>
      <c r="F1196" s="190"/>
    </row>
    <row r="1197" spans="2:6" ht="15">
      <c r="B1197" s="188"/>
      <c r="C1197" s="188"/>
      <c r="D1197" s="190"/>
      <c r="E1197" s="190"/>
      <c r="F1197" s="190"/>
    </row>
    <row r="1198" spans="2:6" ht="15">
      <c r="B1198" s="188"/>
      <c r="C1198" s="188"/>
      <c r="D1198" s="190"/>
      <c r="E1198" s="190"/>
      <c r="F1198" s="190"/>
    </row>
    <row r="1199" spans="2:6" ht="15">
      <c r="B1199" s="188"/>
      <c r="C1199" s="188"/>
      <c r="D1199" s="190"/>
      <c r="E1199" s="190"/>
      <c r="F1199" s="190"/>
    </row>
    <row r="1200" spans="2:6" ht="15">
      <c r="B1200" s="188"/>
      <c r="C1200" s="188"/>
      <c r="D1200" s="190"/>
      <c r="E1200" s="190"/>
      <c r="F1200" s="190"/>
    </row>
    <row r="1201" spans="2:6" ht="15">
      <c r="B1201" s="188"/>
      <c r="C1201" s="188"/>
      <c r="D1201" s="190"/>
      <c r="E1201" s="190"/>
      <c r="F1201" s="190"/>
    </row>
    <row r="1202" spans="2:6" ht="15">
      <c r="B1202" s="188"/>
      <c r="C1202" s="188"/>
      <c r="D1202" s="190"/>
      <c r="E1202" s="190"/>
      <c r="F1202" s="190"/>
    </row>
    <row r="1203" spans="2:6" ht="15">
      <c r="B1203" s="188"/>
      <c r="C1203" s="188"/>
      <c r="D1203" s="190"/>
      <c r="E1203" s="190"/>
      <c r="F1203" s="190"/>
    </row>
    <row r="1204" spans="2:6" ht="15">
      <c r="B1204" s="188"/>
      <c r="C1204" s="188"/>
      <c r="D1204" s="190"/>
      <c r="E1204" s="190"/>
      <c r="F1204" s="190"/>
    </row>
    <row r="1205" spans="2:6" ht="15">
      <c r="B1205" s="188"/>
      <c r="C1205" s="188"/>
      <c r="D1205" s="190"/>
      <c r="E1205" s="190"/>
      <c r="F1205" s="190"/>
    </row>
    <row r="1206" spans="2:6" ht="15">
      <c r="B1206" s="188"/>
      <c r="C1206" s="188"/>
      <c r="D1206" s="190"/>
      <c r="E1206" s="190"/>
      <c r="F1206" s="190"/>
    </row>
    <row r="1207" spans="2:6" ht="15">
      <c r="B1207" s="188"/>
      <c r="C1207" s="188"/>
      <c r="D1207" s="190"/>
      <c r="E1207" s="190"/>
      <c r="F1207" s="190"/>
    </row>
    <row r="1208" spans="2:6" ht="15">
      <c r="B1208" s="188"/>
      <c r="C1208" s="188"/>
      <c r="D1208" s="190"/>
      <c r="E1208" s="190"/>
      <c r="F1208" s="190"/>
    </row>
    <row r="1209" spans="2:6" ht="15">
      <c r="B1209" s="188"/>
      <c r="C1209" s="188"/>
      <c r="D1209" s="190"/>
      <c r="E1209" s="190"/>
      <c r="F1209" s="190"/>
    </row>
    <row r="1210" spans="2:6" ht="15">
      <c r="B1210" s="188"/>
      <c r="C1210" s="188"/>
      <c r="D1210" s="190"/>
      <c r="E1210" s="190"/>
      <c r="F1210" s="190"/>
    </row>
    <row r="1211" spans="2:6" ht="15">
      <c r="B1211" s="188"/>
      <c r="C1211" s="188"/>
      <c r="D1211" s="190"/>
      <c r="E1211" s="190"/>
      <c r="F1211" s="190"/>
    </row>
    <row r="1212" spans="2:6" ht="15">
      <c r="B1212" s="188"/>
      <c r="C1212" s="188"/>
      <c r="D1212" s="190"/>
      <c r="E1212" s="190"/>
      <c r="F1212" s="190"/>
    </row>
    <row r="1213" spans="2:6" ht="15">
      <c r="B1213" s="188"/>
      <c r="C1213" s="188"/>
      <c r="D1213" s="190"/>
      <c r="E1213" s="190"/>
      <c r="F1213" s="190"/>
    </row>
    <row r="1214" spans="2:6" ht="15">
      <c r="B1214" s="188"/>
      <c r="C1214" s="188"/>
      <c r="D1214" s="190"/>
      <c r="E1214" s="190"/>
      <c r="F1214" s="190"/>
    </row>
    <row r="1215" spans="2:6" ht="15">
      <c r="B1215" s="188"/>
      <c r="C1215" s="188"/>
      <c r="D1215" s="190"/>
      <c r="E1215" s="190"/>
      <c r="F1215" s="190"/>
    </row>
    <row r="1216" spans="2:6" ht="15">
      <c r="B1216" s="188"/>
      <c r="C1216" s="188"/>
      <c r="D1216" s="190"/>
      <c r="E1216" s="190"/>
      <c r="F1216" s="190"/>
    </row>
    <row r="1217" spans="2:6" ht="15">
      <c r="B1217" s="188"/>
      <c r="C1217" s="188"/>
      <c r="D1217" s="190"/>
      <c r="E1217" s="190"/>
      <c r="F1217" s="190"/>
    </row>
    <row r="1218" spans="2:6" ht="15">
      <c r="B1218" s="188"/>
      <c r="C1218" s="188"/>
      <c r="D1218" s="190"/>
      <c r="E1218" s="190"/>
      <c r="F1218" s="190"/>
    </row>
    <row r="1219" spans="2:6" ht="15">
      <c r="B1219" s="188"/>
      <c r="C1219" s="188"/>
      <c r="D1219" s="190"/>
      <c r="E1219" s="190"/>
      <c r="F1219" s="190"/>
    </row>
    <row r="1220" spans="2:6" ht="15">
      <c r="B1220" s="188"/>
      <c r="C1220" s="188"/>
      <c r="D1220" s="190"/>
      <c r="E1220" s="190"/>
      <c r="F1220" s="190"/>
    </row>
    <row r="1221" spans="2:6" ht="15">
      <c r="B1221" s="188"/>
      <c r="C1221" s="188"/>
      <c r="D1221" s="190"/>
      <c r="E1221" s="190"/>
      <c r="F1221" s="190"/>
    </row>
    <row r="1222" spans="2:6" ht="15">
      <c r="B1222" s="188"/>
      <c r="C1222" s="188"/>
      <c r="D1222" s="190"/>
      <c r="E1222" s="190"/>
      <c r="F1222" s="190"/>
    </row>
    <row r="1223" spans="2:6" ht="15">
      <c r="B1223" s="188"/>
      <c r="C1223" s="188"/>
      <c r="D1223" s="190"/>
      <c r="E1223" s="190"/>
      <c r="F1223" s="190"/>
    </row>
    <row r="1224" spans="2:6" ht="15">
      <c r="B1224" s="188"/>
      <c r="C1224" s="188"/>
      <c r="D1224" s="190"/>
      <c r="E1224" s="190"/>
      <c r="F1224" s="190"/>
    </row>
    <row r="1225" spans="2:6" ht="15">
      <c r="B1225" s="188"/>
      <c r="C1225" s="188"/>
      <c r="D1225" s="190"/>
      <c r="E1225" s="190"/>
      <c r="F1225" s="190"/>
    </row>
    <row r="1226" spans="2:6" ht="15">
      <c r="B1226" s="188"/>
      <c r="C1226" s="188"/>
      <c r="D1226" s="190"/>
      <c r="E1226" s="190"/>
      <c r="F1226" s="190"/>
    </row>
    <row r="1227" spans="2:6" ht="15">
      <c r="B1227" s="188"/>
      <c r="C1227" s="188"/>
      <c r="D1227" s="190"/>
      <c r="E1227" s="190"/>
      <c r="F1227" s="190"/>
    </row>
    <row r="1228" spans="2:6" ht="15">
      <c r="B1228" s="188"/>
      <c r="C1228" s="188"/>
      <c r="D1228" s="190"/>
      <c r="E1228" s="190"/>
      <c r="F1228" s="190"/>
    </row>
    <row r="1229" spans="2:6" ht="15">
      <c r="B1229" s="188"/>
      <c r="C1229" s="188"/>
      <c r="D1229" s="190"/>
      <c r="E1229" s="190"/>
      <c r="F1229" s="190"/>
    </row>
    <row r="1230" spans="2:6" ht="15">
      <c r="B1230" s="188"/>
      <c r="C1230" s="188"/>
      <c r="D1230" s="190"/>
      <c r="E1230" s="190"/>
      <c r="F1230" s="190"/>
    </row>
    <row r="1231" spans="2:6" ht="15">
      <c r="B1231" s="188"/>
      <c r="C1231" s="188"/>
      <c r="D1231" s="190"/>
      <c r="E1231" s="190"/>
      <c r="F1231" s="190"/>
    </row>
    <row r="1232" spans="2:6" ht="15">
      <c r="B1232" s="188"/>
      <c r="C1232" s="188"/>
      <c r="D1232" s="190"/>
      <c r="E1232" s="190"/>
      <c r="F1232" s="190"/>
    </row>
    <row r="1233" spans="2:6" ht="15">
      <c r="B1233" s="188"/>
      <c r="C1233" s="188"/>
      <c r="D1233" s="190"/>
      <c r="E1233" s="190"/>
      <c r="F1233" s="190"/>
    </row>
    <row r="1234" spans="2:6" ht="15">
      <c r="B1234" s="188"/>
      <c r="C1234" s="188"/>
      <c r="D1234" s="190"/>
      <c r="E1234" s="190"/>
      <c r="F1234" s="190"/>
    </row>
    <row r="1235" spans="2:6" ht="15">
      <c r="B1235" s="188"/>
      <c r="C1235" s="188"/>
      <c r="D1235" s="190"/>
      <c r="E1235" s="190"/>
      <c r="F1235" s="190"/>
    </row>
    <row r="1236" spans="2:6" ht="15">
      <c r="B1236" s="188"/>
      <c r="C1236" s="188"/>
      <c r="D1236" s="190"/>
      <c r="E1236" s="190"/>
      <c r="F1236" s="190"/>
    </row>
    <row r="1237" spans="2:6" ht="15">
      <c r="B1237" s="188"/>
      <c r="C1237" s="188"/>
      <c r="D1237" s="190"/>
      <c r="E1237" s="190"/>
      <c r="F1237" s="190"/>
    </row>
    <row r="1238" spans="2:6" ht="15">
      <c r="B1238" s="188"/>
      <c r="C1238" s="188"/>
      <c r="D1238" s="190"/>
      <c r="E1238" s="190"/>
      <c r="F1238" s="190"/>
    </row>
    <row r="1239" spans="2:6" ht="15">
      <c r="B1239" s="188"/>
      <c r="C1239" s="188"/>
      <c r="D1239" s="190"/>
      <c r="E1239" s="190"/>
      <c r="F1239" s="190"/>
    </row>
    <row r="1240" spans="2:6" ht="15">
      <c r="B1240" s="188"/>
      <c r="C1240" s="188"/>
      <c r="D1240" s="190"/>
      <c r="E1240" s="190"/>
      <c r="F1240" s="190"/>
    </row>
    <row r="1241" spans="2:6" ht="15">
      <c r="B1241" s="188"/>
      <c r="C1241" s="188"/>
      <c r="D1241" s="190"/>
      <c r="E1241" s="190"/>
      <c r="F1241" s="190"/>
    </row>
    <row r="1242" spans="2:6" ht="15">
      <c r="B1242" s="188"/>
      <c r="C1242" s="188"/>
      <c r="D1242" s="190"/>
      <c r="E1242" s="190"/>
      <c r="F1242" s="190"/>
    </row>
    <row r="1243" spans="2:6" ht="15">
      <c r="B1243" s="188"/>
      <c r="C1243" s="188"/>
      <c r="D1243" s="190"/>
      <c r="E1243" s="190"/>
      <c r="F1243" s="190"/>
    </row>
    <row r="1244" spans="2:6" ht="15">
      <c r="B1244" s="188"/>
      <c r="C1244" s="188"/>
      <c r="D1244" s="190"/>
      <c r="E1244" s="190"/>
      <c r="F1244" s="190"/>
    </row>
    <row r="1245" spans="2:6" ht="15">
      <c r="B1245" s="188"/>
      <c r="C1245" s="188"/>
      <c r="D1245" s="190"/>
      <c r="E1245" s="190"/>
      <c r="F1245" s="190"/>
    </row>
    <row r="1246" spans="2:6" ht="15">
      <c r="B1246" s="188"/>
      <c r="C1246" s="188"/>
      <c r="D1246" s="190"/>
      <c r="E1246" s="190"/>
      <c r="F1246" s="190"/>
    </row>
    <row r="1247" spans="2:6" ht="15">
      <c r="B1247" s="188"/>
      <c r="C1247" s="188"/>
      <c r="D1247" s="190"/>
      <c r="E1247" s="190"/>
      <c r="F1247" s="190"/>
    </row>
    <row r="1248" spans="2:6" ht="15">
      <c r="B1248" s="188"/>
      <c r="C1248" s="188"/>
      <c r="D1248" s="190"/>
      <c r="E1248" s="190"/>
      <c r="F1248" s="190"/>
    </row>
    <row r="1249" spans="2:6" ht="15">
      <c r="B1249" s="188"/>
      <c r="C1249" s="188"/>
      <c r="D1249" s="190"/>
      <c r="E1249" s="190"/>
      <c r="F1249" s="190"/>
    </row>
    <row r="1250" spans="2:6" ht="15">
      <c r="B1250" s="188"/>
      <c r="C1250" s="188"/>
      <c r="D1250" s="190"/>
      <c r="E1250" s="190"/>
      <c r="F1250" s="190"/>
    </row>
    <row r="1251" spans="2:6" ht="15">
      <c r="B1251" s="188"/>
      <c r="C1251" s="188"/>
      <c r="D1251" s="190"/>
      <c r="E1251" s="190"/>
      <c r="F1251" s="190"/>
    </row>
    <row r="1252" spans="2:6" ht="15">
      <c r="B1252" s="188"/>
      <c r="C1252" s="188"/>
      <c r="D1252" s="190"/>
      <c r="E1252" s="190"/>
      <c r="F1252" s="190"/>
    </row>
    <row r="1253" spans="2:6" ht="15">
      <c r="B1253" s="188"/>
      <c r="C1253" s="188"/>
      <c r="D1253" s="190"/>
      <c r="E1253" s="190"/>
      <c r="F1253" s="190"/>
    </row>
    <row r="1254" spans="2:6" ht="15">
      <c r="B1254" s="188"/>
      <c r="C1254" s="188"/>
      <c r="D1254" s="190"/>
      <c r="E1254" s="190"/>
      <c r="F1254" s="190"/>
    </row>
    <row r="1255" spans="2:6" ht="15">
      <c r="B1255" s="188"/>
      <c r="C1255" s="188"/>
      <c r="D1255" s="190"/>
      <c r="E1255" s="190"/>
      <c r="F1255" s="190"/>
    </row>
    <row r="1256" spans="2:6" ht="15">
      <c r="B1256" s="188"/>
      <c r="C1256" s="188"/>
      <c r="D1256" s="190"/>
      <c r="E1256" s="190"/>
      <c r="F1256" s="190"/>
    </row>
    <row r="1257" spans="2:6" ht="15">
      <c r="B1257" s="188"/>
      <c r="C1257" s="188"/>
      <c r="D1257" s="190"/>
      <c r="E1257" s="190"/>
      <c r="F1257" s="190"/>
    </row>
    <row r="1258" spans="2:6" ht="15">
      <c r="B1258" s="188"/>
      <c r="C1258" s="188"/>
      <c r="D1258" s="190"/>
      <c r="E1258" s="190"/>
      <c r="F1258" s="190"/>
    </row>
    <row r="1259" spans="2:6" ht="15">
      <c r="B1259" s="188"/>
      <c r="C1259" s="188"/>
      <c r="D1259" s="190"/>
      <c r="E1259" s="190"/>
      <c r="F1259" s="190"/>
    </row>
    <row r="1260" spans="2:6" ht="15">
      <c r="B1260" s="188"/>
      <c r="C1260" s="188"/>
      <c r="D1260" s="190"/>
      <c r="E1260" s="190"/>
      <c r="F1260" s="190"/>
    </row>
    <row r="1261" spans="2:6" ht="15">
      <c r="B1261" s="188"/>
      <c r="C1261" s="188"/>
      <c r="D1261" s="190"/>
      <c r="E1261" s="190"/>
      <c r="F1261" s="190"/>
    </row>
    <row r="1262" spans="2:6" ht="15">
      <c r="B1262" s="188"/>
      <c r="C1262" s="188"/>
      <c r="D1262" s="190"/>
      <c r="E1262" s="190"/>
      <c r="F1262" s="190"/>
    </row>
    <row r="1263" spans="2:6" ht="15">
      <c r="B1263" s="188"/>
      <c r="C1263" s="188"/>
      <c r="D1263" s="190"/>
      <c r="E1263" s="190"/>
      <c r="F1263" s="190"/>
    </row>
    <row r="1264" spans="2:6" ht="15">
      <c r="B1264" s="188"/>
      <c r="C1264" s="188"/>
      <c r="D1264" s="190"/>
      <c r="E1264" s="190"/>
      <c r="F1264" s="190"/>
    </row>
    <row r="1265" spans="2:6" ht="15">
      <c r="B1265" s="188"/>
      <c r="C1265" s="188"/>
      <c r="D1265" s="190"/>
      <c r="E1265" s="190"/>
      <c r="F1265" s="190"/>
    </row>
    <row r="1266" spans="2:6" ht="15">
      <c r="B1266" s="188"/>
      <c r="C1266" s="188"/>
      <c r="D1266" s="190"/>
      <c r="E1266" s="190"/>
      <c r="F1266" s="190"/>
    </row>
    <row r="1267" spans="2:6" ht="15">
      <c r="B1267" s="188"/>
      <c r="C1267" s="188"/>
      <c r="D1267" s="190"/>
      <c r="E1267" s="190"/>
      <c r="F1267" s="190"/>
    </row>
    <row r="1268" spans="2:6" ht="15">
      <c r="B1268" s="188"/>
      <c r="C1268" s="188"/>
      <c r="D1268" s="190"/>
      <c r="E1268" s="190"/>
      <c r="F1268" s="190"/>
    </row>
    <row r="1269" spans="2:6" ht="15">
      <c r="B1269" s="188"/>
      <c r="C1269" s="188"/>
      <c r="D1269" s="190"/>
      <c r="E1269" s="190"/>
      <c r="F1269" s="190"/>
    </row>
    <row r="1270" spans="2:6" ht="15">
      <c r="B1270" s="188"/>
      <c r="C1270" s="188"/>
      <c r="D1270" s="190"/>
      <c r="E1270" s="190"/>
      <c r="F1270" s="190"/>
    </row>
    <row r="1271" spans="2:6" ht="15">
      <c r="B1271" s="188"/>
      <c r="C1271" s="188"/>
      <c r="D1271" s="190"/>
      <c r="E1271" s="190"/>
      <c r="F1271" s="190"/>
    </row>
    <row r="1272" spans="2:6" ht="15">
      <c r="B1272" s="188"/>
      <c r="C1272" s="188"/>
      <c r="D1272" s="190"/>
      <c r="E1272" s="190"/>
      <c r="F1272" s="190"/>
    </row>
    <row r="1273" spans="2:6" ht="15">
      <c r="B1273" s="188"/>
      <c r="C1273" s="188"/>
      <c r="D1273" s="190"/>
      <c r="E1273" s="190"/>
      <c r="F1273" s="190"/>
    </row>
    <row r="1274" spans="2:6" ht="15">
      <c r="B1274" s="188"/>
      <c r="C1274" s="188"/>
      <c r="D1274" s="190"/>
      <c r="E1274" s="190"/>
      <c r="F1274" s="190"/>
    </row>
    <row r="1275" spans="2:6" ht="15">
      <c r="B1275" s="188"/>
      <c r="C1275" s="188"/>
      <c r="D1275" s="190"/>
      <c r="E1275" s="190"/>
      <c r="F1275" s="190"/>
    </row>
    <row r="1276" spans="2:6" ht="15">
      <c r="B1276" s="188"/>
      <c r="C1276" s="188"/>
      <c r="D1276" s="190"/>
      <c r="E1276" s="190"/>
      <c r="F1276" s="190"/>
    </row>
    <row r="1277" spans="2:6" ht="15">
      <c r="B1277" s="188"/>
      <c r="C1277" s="188"/>
      <c r="D1277" s="190"/>
      <c r="E1277" s="190"/>
      <c r="F1277" s="190"/>
    </row>
    <row r="1278" spans="2:6" ht="15">
      <c r="B1278" s="188"/>
      <c r="C1278" s="188"/>
      <c r="D1278" s="190"/>
      <c r="E1278" s="190"/>
      <c r="F1278" s="190"/>
    </row>
    <row r="1279" spans="2:6" ht="15">
      <c r="B1279" s="188"/>
      <c r="C1279" s="188"/>
      <c r="D1279" s="190"/>
      <c r="E1279" s="190"/>
      <c r="F1279" s="190"/>
    </row>
    <row r="1280" spans="2:6" ht="15">
      <c r="B1280" s="188"/>
      <c r="C1280" s="188"/>
      <c r="D1280" s="190"/>
      <c r="E1280" s="190"/>
      <c r="F1280" s="190"/>
    </row>
    <row r="1281" spans="2:6" ht="15">
      <c r="B1281" s="188"/>
      <c r="C1281" s="188"/>
      <c r="D1281" s="190"/>
      <c r="E1281" s="190"/>
      <c r="F1281" s="190"/>
    </row>
    <row r="1282" spans="2:6" ht="15">
      <c r="B1282" s="188"/>
      <c r="C1282" s="188"/>
      <c r="D1282" s="190"/>
      <c r="E1282" s="190"/>
      <c r="F1282" s="190"/>
    </row>
    <row r="1283" spans="2:6" ht="15">
      <c r="B1283" s="188"/>
      <c r="C1283" s="188"/>
      <c r="D1283" s="190"/>
      <c r="E1283" s="190"/>
      <c r="F1283" s="190"/>
    </row>
    <row r="1284" spans="2:6" ht="15">
      <c r="B1284" s="188"/>
      <c r="C1284" s="188"/>
      <c r="D1284" s="190"/>
      <c r="E1284" s="190"/>
      <c r="F1284" s="190"/>
    </row>
    <row r="1285" spans="2:6" ht="15">
      <c r="B1285" s="188"/>
      <c r="C1285" s="188"/>
      <c r="D1285" s="190"/>
      <c r="E1285" s="190"/>
      <c r="F1285" s="190"/>
    </row>
    <row r="1286" spans="2:6" ht="15">
      <c r="B1286" s="188"/>
      <c r="C1286" s="188"/>
      <c r="D1286" s="190"/>
      <c r="E1286" s="190"/>
      <c r="F1286" s="190"/>
    </row>
    <row r="1287" spans="2:6" ht="15">
      <c r="B1287" s="188"/>
      <c r="C1287" s="188"/>
      <c r="D1287" s="190"/>
      <c r="E1287" s="190"/>
      <c r="F1287" s="190"/>
    </row>
    <row r="1288" spans="2:6" ht="15">
      <c r="B1288" s="188"/>
      <c r="C1288" s="188"/>
      <c r="D1288" s="190"/>
      <c r="E1288" s="190"/>
      <c r="F1288" s="190"/>
    </row>
    <row r="1289" spans="2:6" ht="15">
      <c r="B1289" s="188"/>
      <c r="C1289" s="188"/>
      <c r="D1289" s="190"/>
      <c r="E1289" s="190"/>
      <c r="F1289" s="190"/>
    </row>
    <row r="1290" spans="2:6" ht="15">
      <c r="B1290" s="188"/>
      <c r="C1290" s="188"/>
      <c r="D1290" s="190"/>
      <c r="E1290" s="190"/>
      <c r="F1290" s="190"/>
    </row>
    <row r="1291" spans="2:6" ht="15">
      <c r="B1291" s="188"/>
      <c r="C1291" s="188"/>
      <c r="D1291" s="190"/>
      <c r="E1291" s="190"/>
      <c r="F1291" s="190"/>
    </row>
    <row r="1292" spans="2:6" ht="15">
      <c r="B1292" s="188"/>
      <c r="C1292" s="188"/>
      <c r="D1292" s="190"/>
      <c r="E1292" s="190"/>
      <c r="F1292" s="190"/>
    </row>
    <row r="1293" spans="2:6" ht="15">
      <c r="B1293" s="188"/>
      <c r="C1293" s="188"/>
      <c r="D1293" s="190"/>
      <c r="E1293" s="190"/>
      <c r="F1293" s="190"/>
    </row>
    <row r="1294" spans="2:6" ht="15">
      <c r="B1294" s="188"/>
      <c r="C1294" s="188"/>
      <c r="D1294" s="190"/>
      <c r="E1294" s="190"/>
      <c r="F1294" s="190"/>
    </row>
    <row r="1295" spans="2:6" ht="15">
      <c r="B1295" s="188"/>
      <c r="C1295" s="188"/>
      <c r="D1295" s="190"/>
      <c r="E1295" s="190"/>
      <c r="F1295" s="190"/>
    </row>
    <row r="1296" spans="2:6" ht="15">
      <c r="B1296" s="188"/>
      <c r="C1296" s="188"/>
      <c r="D1296" s="190"/>
      <c r="E1296" s="190"/>
      <c r="F1296" s="190"/>
    </row>
    <row r="1297" spans="2:6" ht="15">
      <c r="B1297" s="188"/>
      <c r="C1297" s="188"/>
      <c r="D1297" s="190"/>
      <c r="E1297" s="190"/>
      <c r="F1297" s="190"/>
    </row>
    <row r="1298" spans="2:6" ht="15">
      <c r="B1298" s="188"/>
      <c r="C1298" s="188"/>
      <c r="D1298" s="190"/>
      <c r="E1298" s="190"/>
      <c r="F1298" s="190"/>
    </row>
    <row r="1299" spans="2:6" ht="15">
      <c r="B1299" s="188"/>
      <c r="C1299" s="188"/>
      <c r="D1299" s="190"/>
      <c r="E1299" s="190"/>
      <c r="F1299" s="190"/>
    </row>
    <row r="1300" spans="2:6" ht="15">
      <c r="B1300" s="188"/>
      <c r="C1300" s="188"/>
      <c r="D1300" s="190"/>
      <c r="E1300" s="190"/>
      <c r="F1300" s="190"/>
    </row>
    <row r="1301" spans="2:6" ht="15">
      <c r="B1301" s="188"/>
      <c r="C1301" s="188"/>
      <c r="D1301" s="190"/>
      <c r="E1301" s="190"/>
      <c r="F1301" s="190"/>
    </row>
    <row r="1302" spans="2:6" ht="15">
      <c r="B1302" s="188"/>
      <c r="C1302" s="188"/>
      <c r="D1302" s="190"/>
      <c r="E1302" s="190"/>
      <c r="F1302" s="190"/>
    </row>
    <row r="1303" spans="2:6" ht="15">
      <c r="B1303" s="188"/>
      <c r="C1303" s="188"/>
      <c r="D1303" s="190"/>
      <c r="E1303" s="190"/>
      <c r="F1303" s="190"/>
    </row>
    <row r="1304" spans="2:6" ht="15">
      <c r="B1304" s="188"/>
      <c r="C1304" s="188"/>
      <c r="D1304" s="190"/>
      <c r="E1304" s="190"/>
      <c r="F1304" s="190"/>
    </row>
    <row r="1305" spans="2:6" ht="15">
      <c r="B1305" s="188"/>
      <c r="C1305" s="188"/>
      <c r="D1305" s="190"/>
      <c r="E1305" s="190"/>
      <c r="F1305" s="190"/>
    </row>
    <row r="1306" spans="2:6" ht="15">
      <c r="B1306" s="188"/>
      <c r="C1306" s="188"/>
      <c r="D1306" s="190"/>
      <c r="E1306" s="190"/>
      <c r="F1306" s="190"/>
    </row>
    <row r="1307" spans="2:6" ht="15">
      <c r="B1307" s="188"/>
      <c r="C1307" s="188"/>
      <c r="D1307" s="190"/>
      <c r="E1307" s="190"/>
      <c r="F1307" s="190"/>
    </row>
    <row r="1308" spans="2:6" ht="15">
      <c r="B1308" s="188"/>
      <c r="C1308" s="188"/>
      <c r="D1308" s="190"/>
      <c r="E1308" s="190"/>
      <c r="F1308" s="190"/>
    </row>
    <row r="1309" spans="2:6" ht="15">
      <c r="B1309" s="188"/>
      <c r="C1309" s="188"/>
      <c r="D1309" s="190"/>
      <c r="E1309" s="190"/>
      <c r="F1309" s="190"/>
    </row>
    <row r="1310" spans="2:6" ht="15">
      <c r="B1310" s="188"/>
      <c r="C1310" s="188"/>
      <c r="D1310" s="190"/>
      <c r="E1310" s="190"/>
      <c r="F1310" s="190"/>
    </row>
    <row r="1311" spans="2:6" ht="15">
      <c r="B1311" s="188"/>
      <c r="C1311" s="188"/>
      <c r="D1311" s="190"/>
      <c r="E1311" s="190"/>
      <c r="F1311" s="190"/>
    </row>
    <row r="1312" spans="2:6" ht="15">
      <c r="B1312" s="188"/>
      <c r="C1312" s="188"/>
      <c r="D1312" s="190"/>
      <c r="E1312" s="190"/>
      <c r="F1312" s="190"/>
    </row>
    <row r="1313" spans="2:6" ht="15">
      <c r="B1313" s="188"/>
      <c r="C1313" s="188"/>
      <c r="D1313" s="190"/>
      <c r="E1313" s="190"/>
      <c r="F1313" s="190"/>
    </row>
    <row r="1314" spans="2:6" ht="15">
      <c r="B1314" s="188"/>
      <c r="C1314" s="188"/>
      <c r="D1314" s="190"/>
      <c r="E1314" s="190"/>
      <c r="F1314" s="190"/>
    </row>
    <row r="1315" spans="2:6" ht="15">
      <c r="B1315" s="188"/>
      <c r="C1315" s="188"/>
      <c r="D1315" s="190"/>
      <c r="E1315" s="190"/>
      <c r="F1315" s="190"/>
    </row>
    <row r="1316" spans="2:6" ht="15">
      <c r="B1316" s="188"/>
      <c r="C1316" s="188"/>
      <c r="D1316" s="190"/>
      <c r="E1316" s="190"/>
      <c r="F1316" s="190"/>
    </row>
    <row r="1317" spans="2:6" ht="15">
      <c r="B1317" s="188"/>
      <c r="C1317" s="188"/>
      <c r="D1317" s="190"/>
      <c r="E1317" s="190"/>
      <c r="F1317" s="190"/>
    </row>
    <row r="1318" spans="2:6" ht="15">
      <c r="B1318" s="188"/>
      <c r="C1318" s="188"/>
      <c r="D1318" s="190"/>
      <c r="E1318" s="190"/>
      <c r="F1318" s="190"/>
    </row>
    <row r="1319" spans="2:6" ht="15">
      <c r="B1319" s="188"/>
      <c r="C1319" s="188"/>
      <c r="D1319" s="190"/>
      <c r="E1319" s="190"/>
      <c r="F1319" s="190"/>
    </row>
    <row r="1320" spans="2:6" ht="15">
      <c r="B1320" s="188"/>
      <c r="C1320" s="188"/>
      <c r="D1320" s="190"/>
      <c r="E1320" s="190"/>
      <c r="F1320" s="190"/>
    </row>
    <row r="1321" spans="2:6" ht="15">
      <c r="B1321" s="188"/>
      <c r="C1321" s="188"/>
      <c r="D1321" s="190"/>
      <c r="E1321" s="190"/>
      <c r="F1321" s="190"/>
    </row>
    <row r="1322" spans="2:6" ht="15">
      <c r="B1322" s="188"/>
      <c r="C1322" s="188"/>
      <c r="D1322" s="190"/>
      <c r="E1322" s="190"/>
      <c r="F1322" s="190"/>
    </row>
    <row r="1323" spans="2:6" ht="15">
      <c r="B1323" s="188"/>
      <c r="C1323" s="188"/>
      <c r="D1323" s="190"/>
      <c r="E1323" s="190"/>
      <c r="F1323" s="190"/>
    </row>
    <row r="1324" spans="2:6" ht="15">
      <c r="B1324" s="188"/>
      <c r="C1324" s="188"/>
      <c r="D1324" s="190"/>
      <c r="E1324" s="190"/>
      <c r="F1324" s="190"/>
    </row>
    <row r="1325" spans="2:6" ht="15">
      <c r="B1325" s="188"/>
      <c r="C1325" s="188"/>
      <c r="D1325" s="190"/>
      <c r="E1325" s="190"/>
      <c r="F1325" s="190"/>
    </row>
    <row r="1326" spans="2:6" ht="15">
      <c r="B1326" s="188"/>
      <c r="C1326" s="188"/>
      <c r="D1326" s="190"/>
      <c r="E1326" s="190"/>
      <c r="F1326" s="190"/>
    </row>
    <row r="1327" spans="2:6" ht="15">
      <c r="B1327" s="188"/>
      <c r="C1327" s="188"/>
      <c r="D1327" s="190"/>
      <c r="E1327" s="190"/>
      <c r="F1327" s="190"/>
    </row>
    <row r="1328" spans="2:6" ht="15">
      <c r="B1328" s="188"/>
      <c r="C1328" s="188"/>
      <c r="D1328" s="190"/>
      <c r="E1328" s="190"/>
      <c r="F1328" s="190"/>
    </row>
    <row r="1329" spans="2:6" ht="15">
      <c r="B1329" s="188"/>
      <c r="C1329" s="188"/>
      <c r="D1329" s="190"/>
      <c r="E1329" s="190"/>
      <c r="F1329" s="190"/>
    </row>
    <row r="1330" spans="2:6" ht="15">
      <c r="B1330" s="188"/>
      <c r="C1330" s="188"/>
      <c r="D1330" s="190"/>
      <c r="E1330" s="190"/>
      <c r="F1330" s="190"/>
    </row>
    <row r="1331" spans="2:6" ht="15">
      <c r="B1331" s="188"/>
      <c r="C1331" s="188"/>
      <c r="D1331" s="190"/>
      <c r="E1331" s="190"/>
      <c r="F1331" s="190"/>
    </row>
    <row r="1332" spans="2:6" ht="15">
      <c r="B1332" s="188"/>
      <c r="C1332" s="188"/>
      <c r="D1332" s="190"/>
      <c r="E1332" s="190"/>
      <c r="F1332" s="190"/>
    </row>
    <row r="1333" spans="2:6" ht="15">
      <c r="B1333" s="188"/>
      <c r="C1333" s="188"/>
      <c r="D1333" s="190"/>
      <c r="E1333" s="190"/>
      <c r="F1333" s="190"/>
    </row>
    <row r="1334" spans="2:6" ht="15">
      <c r="B1334" s="188"/>
      <c r="C1334" s="188"/>
      <c r="D1334" s="190"/>
      <c r="E1334" s="190"/>
      <c r="F1334" s="190"/>
    </row>
    <row r="1335" spans="2:6" ht="15">
      <c r="B1335" s="188"/>
      <c r="C1335" s="188"/>
      <c r="D1335" s="190"/>
      <c r="E1335" s="190"/>
      <c r="F1335" s="190"/>
    </row>
    <row r="1336" spans="2:6" ht="15">
      <c r="B1336" s="188"/>
      <c r="C1336" s="188"/>
      <c r="D1336" s="190"/>
      <c r="E1336" s="190"/>
      <c r="F1336" s="190"/>
    </row>
    <row r="1337" spans="2:6" ht="15">
      <c r="B1337" s="188"/>
      <c r="C1337" s="188"/>
      <c r="D1337" s="190"/>
      <c r="E1337" s="190"/>
      <c r="F1337" s="190"/>
    </row>
    <row r="1338" spans="2:6" ht="15">
      <c r="B1338" s="188"/>
      <c r="C1338" s="188"/>
      <c r="D1338" s="190"/>
      <c r="E1338" s="190"/>
      <c r="F1338" s="190"/>
    </row>
    <row r="1339" spans="2:6" ht="15">
      <c r="B1339" s="188"/>
      <c r="C1339" s="188"/>
      <c r="D1339" s="190"/>
      <c r="E1339" s="190"/>
      <c r="F1339" s="190"/>
    </row>
    <row r="1340" spans="2:6" ht="15">
      <c r="B1340" s="188"/>
      <c r="C1340" s="188"/>
      <c r="D1340" s="190"/>
      <c r="E1340" s="190"/>
      <c r="F1340" s="190"/>
    </row>
    <row r="1341" spans="2:6" ht="15">
      <c r="B1341" s="188"/>
      <c r="C1341" s="188"/>
      <c r="D1341" s="190"/>
      <c r="E1341" s="190"/>
      <c r="F1341" s="190"/>
    </row>
    <row r="1342" spans="2:6" ht="15">
      <c r="B1342" s="188"/>
      <c r="C1342" s="188"/>
      <c r="D1342" s="190"/>
      <c r="E1342" s="190"/>
      <c r="F1342" s="190"/>
    </row>
    <row r="1343" spans="2:6" ht="15">
      <c r="B1343" s="188"/>
      <c r="C1343" s="188"/>
      <c r="D1343" s="190"/>
      <c r="E1343" s="190"/>
      <c r="F1343" s="190"/>
    </row>
    <row r="1344" spans="2:6" ht="15">
      <c r="B1344" s="188"/>
      <c r="C1344" s="188"/>
      <c r="D1344" s="190"/>
      <c r="E1344" s="190"/>
      <c r="F1344" s="190"/>
    </row>
    <row r="1345" spans="2:6" ht="15">
      <c r="B1345" s="188"/>
      <c r="C1345" s="188"/>
      <c r="D1345" s="190"/>
      <c r="E1345" s="190"/>
      <c r="F1345" s="190"/>
    </row>
    <row r="1346" spans="2:6" ht="15">
      <c r="B1346" s="188"/>
      <c r="C1346" s="188"/>
      <c r="D1346" s="190"/>
      <c r="E1346" s="190"/>
      <c r="F1346" s="190"/>
    </row>
    <row r="1347" spans="2:6" ht="15">
      <c r="B1347" s="188"/>
      <c r="C1347" s="188"/>
      <c r="D1347" s="190"/>
      <c r="E1347" s="190"/>
      <c r="F1347" s="190"/>
    </row>
    <row r="1348" spans="2:6" ht="15">
      <c r="B1348" s="188"/>
      <c r="C1348" s="188"/>
      <c r="D1348" s="190"/>
      <c r="E1348" s="190"/>
      <c r="F1348" s="190"/>
    </row>
    <row r="1349" spans="2:6" ht="15">
      <c r="B1349" s="188"/>
      <c r="C1349" s="188"/>
      <c r="D1349" s="190"/>
      <c r="E1349" s="190"/>
      <c r="F1349" s="190"/>
    </row>
    <row r="1350" spans="2:6" ht="15">
      <c r="B1350" s="188"/>
      <c r="C1350" s="188"/>
      <c r="D1350" s="190"/>
      <c r="E1350" s="190"/>
      <c r="F1350" s="190"/>
    </row>
    <row r="1351" spans="2:6" ht="15">
      <c r="B1351" s="188"/>
      <c r="C1351" s="188"/>
      <c r="D1351" s="190"/>
      <c r="E1351" s="190"/>
      <c r="F1351" s="190"/>
    </row>
    <row r="1352" spans="2:6" ht="15">
      <c r="B1352" s="188"/>
      <c r="C1352" s="188"/>
      <c r="D1352" s="190"/>
      <c r="E1352" s="190"/>
      <c r="F1352" s="190"/>
    </row>
    <row r="1353" spans="2:6" ht="15">
      <c r="B1353" s="188"/>
      <c r="C1353" s="188"/>
      <c r="D1353" s="190"/>
      <c r="E1353" s="190"/>
      <c r="F1353" s="190"/>
    </row>
    <row r="1354" spans="2:6" ht="15">
      <c r="B1354" s="188"/>
      <c r="C1354" s="188"/>
      <c r="D1354" s="190"/>
      <c r="E1354" s="190"/>
      <c r="F1354" s="190"/>
    </row>
    <row r="1355" spans="2:6" ht="15">
      <c r="B1355" s="188"/>
      <c r="C1355" s="188"/>
      <c r="D1355" s="190"/>
      <c r="E1355" s="190"/>
      <c r="F1355" s="190"/>
    </row>
    <row r="1356" spans="2:6" ht="15">
      <c r="B1356" s="188"/>
      <c r="C1356" s="188"/>
      <c r="D1356" s="190"/>
      <c r="E1356" s="190"/>
      <c r="F1356" s="190"/>
    </row>
    <row r="1357" spans="2:6" ht="15">
      <c r="B1357" s="188"/>
      <c r="C1357" s="188"/>
      <c r="D1357" s="190"/>
      <c r="E1357" s="190"/>
      <c r="F1357" s="190"/>
    </row>
    <row r="1358" spans="2:6" ht="15">
      <c r="B1358" s="188"/>
      <c r="C1358" s="188"/>
      <c r="D1358" s="190"/>
      <c r="E1358" s="190"/>
      <c r="F1358" s="190"/>
    </row>
    <row r="1359" spans="2:6" ht="15">
      <c r="B1359" s="188"/>
      <c r="C1359" s="188"/>
      <c r="D1359" s="190"/>
      <c r="E1359" s="190"/>
      <c r="F1359" s="190"/>
    </row>
    <row r="1360" spans="2:6" ht="15">
      <c r="B1360" s="188"/>
      <c r="C1360" s="188"/>
      <c r="D1360" s="190"/>
      <c r="E1360" s="190"/>
      <c r="F1360" s="190"/>
    </row>
    <row r="1361" spans="2:6" ht="15">
      <c r="B1361" s="188"/>
      <c r="C1361" s="188"/>
      <c r="D1361" s="190"/>
      <c r="E1361" s="190"/>
      <c r="F1361" s="190"/>
    </row>
    <row r="1362" spans="2:6" ht="15">
      <c r="B1362" s="188"/>
      <c r="C1362" s="188"/>
      <c r="D1362" s="190"/>
      <c r="E1362" s="190"/>
      <c r="F1362" s="190"/>
    </row>
    <row r="1363" spans="2:6" ht="15">
      <c r="B1363" s="188"/>
      <c r="C1363" s="188"/>
      <c r="D1363" s="190"/>
      <c r="E1363" s="190"/>
      <c r="F1363" s="190"/>
    </row>
    <row r="1364" spans="2:6" ht="15">
      <c r="B1364" s="188"/>
      <c r="C1364" s="188"/>
      <c r="D1364" s="190"/>
      <c r="E1364" s="190"/>
      <c r="F1364" s="190"/>
    </row>
    <row r="1365" spans="2:6" ht="15">
      <c r="B1365" s="188"/>
      <c r="C1365" s="188"/>
      <c r="D1365" s="190"/>
      <c r="E1365" s="190"/>
      <c r="F1365" s="190"/>
    </row>
    <row r="1366" spans="2:6" ht="15">
      <c r="B1366" s="188"/>
      <c r="C1366" s="188"/>
      <c r="D1366" s="190"/>
      <c r="E1366" s="190"/>
      <c r="F1366" s="190"/>
    </row>
    <row r="1367" spans="2:6" ht="15">
      <c r="B1367" s="188"/>
      <c r="C1367" s="188"/>
      <c r="D1367" s="190"/>
      <c r="E1367" s="190"/>
      <c r="F1367" s="190"/>
    </row>
    <row r="1368" spans="2:6" ht="15">
      <c r="B1368" s="188"/>
      <c r="C1368" s="188"/>
      <c r="D1368" s="190"/>
      <c r="E1368" s="190"/>
      <c r="F1368" s="190"/>
    </row>
    <row r="1369" spans="2:6" ht="15">
      <c r="B1369" s="188"/>
      <c r="C1369" s="188"/>
      <c r="D1369" s="190"/>
      <c r="E1369" s="190"/>
      <c r="F1369" s="190"/>
    </row>
    <row r="1370" spans="2:6" ht="15">
      <c r="B1370" s="188"/>
      <c r="C1370" s="188"/>
      <c r="D1370" s="190"/>
      <c r="E1370" s="190"/>
      <c r="F1370" s="190"/>
    </row>
    <row r="1371" spans="2:6" ht="15">
      <c r="B1371" s="188"/>
      <c r="C1371" s="188"/>
      <c r="D1371" s="190"/>
      <c r="E1371" s="190"/>
      <c r="F1371" s="190"/>
    </row>
    <row r="1372" spans="2:6" ht="15">
      <c r="B1372" s="188"/>
      <c r="C1372" s="188"/>
      <c r="D1372" s="190"/>
      <c r="E1372" s="190"/>
      <c r="F1372" s="190"/>
    </row>
    <row r="1373" spans="2:6" ht="15">
      <c r="B1373" s="188"/>
      <c r="C1373" s="188"/>
      <c r="D1373" s="190"/>
      <c r="E1373" s="190"/>
      <c r="F1373" s="190"/>
    </row>
    <row r="1374" spans="2:6" ht="15">
      <c r="B1374" s="188"/>
      <c r="C1374" s="188"/>
      <c r="D1374" s="190"/>
      <c r="E1374" s="190"/>
      <c r="F1374" s="190"/>
    </row>
    <row r="1375" spans="2:6" ht="15">
      <c r="B1375" s="188"/>
      <c r="C1375" s="188"/>
      <c r="D1375" s="190"/>
      <c r="E1375" s="190"/>
      <c r="F1375" s="190"/>
    </row>
    <row r="1376" spans="2:6" ht="15">
      <c r="B1376" s="188"/>
      <c r="C1376" s="188"/>
      <c r="D1376" s="190"/>
      <c r="E1376" s="190"/>
      <c r="F1376" s="190"/>
    </row>
    <row r="1377" spans="2:6" ht="15">
      <c r="B1377" s="188"/>
      <c r="C1377" s="188"/>
      <c r="D1377" s="190"/>
      <c r="E1377" s="190"/>
      <c r="F1377" s="190"/>
    </row>
    <row r="1378" spans="2:6" ht="15">
      <c r="B1378" s="188"/>
      <c r="C1378" s="188"/>
      <c r="D1378" s="190"/>
      <c r="E1378" s="190"/>
      <c r="F1378" s="190"/>
    </row>
    <row r="1379" spans="2:6" ht="15">
      <c r="B1379" s="188"/>
      <c r="C1379" s="188"/>
      <c r="D1379" s="190"/>
      <c r="E1379" s="190"/>
      <c r="F1379" s="190"/>
    </row>
    <row r="1380" spans="2:6" ht="15">
      <c r="B1380" s="188"/>
      <c r="C1380" s="188"/>
      <c r="D1380" s="190"/>
      <c r="E1380" s="190"/>
      <c r="F1380" s="190"/>
    </row>
    <row r="1381" spans="2:6" ht="15">
      <c r="B1381" s="188"/>
      <c r="C1381" s="188"/>
      <c r="D1381" s="190"/>
      <c r="E1381" s="190"/>
      <c r="F1381" s="190"/>
    </row>
    <row r="1382" spans="2:6" ht="15">
      <c r="B1382" s="188"/>
      <c r="C1382" s="188"/>
      <c r="D1382" s="190"/>
      <c r="E1382" s="190"/>
      <c r="F1382" s="190"/>
    </row>
    <row r="1383" spans="2:6" ht="15">
      <c r="B1383" s="188"/>
      <c r="C1383" s="188"/>
      <c r="D1383" s="190"/>
      <c r="E1383" s="190"/>
      <c r="F1383" s="190"/>
    </row>
    <row r="1384" spans="2:6" ht="15">
      <c r="B1384" s="188"/>
      <c r="C1384" s="188"/>
      <c r="D1384" s="190"/>
      <c r="E1384" s="190"/>
      <c r="F1384" s="190"/>
    </row>
    <row r="1385" spans="2:6" ht="15">
      <c r="B1385" s="188"/>
      <c r="C1385" s="188"/>
      <c r="D1385" s="190"/>
      <c r="E1385" s="190"/>
      <c r="F1385" s="190"/>
    </row>
    <row r="1386" spans="2:6" ht="15">
      <c r="B1386" s="188"/>
      <c r="C1386" s="188"/>
      <c r="D1386" s="190"/>
      <c r="E1386" s="190"/>
      <c r="F1386" s="190"/>
    </row>
    <row r="1387" spans="2:6" ht="15">
      <c r="B1387" s="188"/>
      <c r="C1387" s="188"/>
      <c r="D1387" s="190"/>
      <c r="E1387" s="190"/>
      <c r="F1387" s="190"/>
    </row>
    <row r="1388" spans="2:6" ht="15">
      <c r="B1388" s="188"/>
      <c r="C1388" s="188"/>
      <c r="D1388" s="190"/>
      <c r="E1388" s="190"/>
      <c r="F1388" s="190"/>
    </row>
    <row r="1389" spans="2:6" ht="15">
      <c r="B1389" s="188"/>
      <c r="C1389" s="188"/>
      <c r="D1389" s="190"/>
      <c r="E1389" s="190"/>
      <c r="F1389" s="190"/>
    </row>
    <row r="1390" spans="2:6" ht="15">
      <c r="B1390" s="188"/>
      <c r="C1390" s="188"/>
      <c r="D1390" s="190"/>
      <c r="E1390" s="190"/>
      <c r="F1390" s="190"/>
    </row>
    <row r="1391" spans="2:6" ht="15">
      <c r="B1391" s="188"/>
      <c r="C1391" s="188"/>
      <c r="D1391" s="190"/>
      <c r="E1391" s="190"/>
      <c r="F1391" s="190"/>
    </row>
    <row r="1392" spans="2:6" ht="15">
      <c r="B1392" s="188"/>
      <c r="C1392" s="188"/>
      <c r="D1392" s="190"/>
      <c r="E1392" s="190"/>
      <c r="F1392" s="190"/>
    </row>
    <row r="1393" spans="2:6" ht="15">
      <c r="B1393" s="188"/>
      <c r="C1393" s="188"/>
      <c r="D1393" s="190"/>
      <c r="E1393" s="190"/>
      <c r="F1393" s="190"/>
    </row>
    <row r="1394" spans="2:6" ht="15">
      <c r="B1394" s="188"/>
      <c r="C1394" s="188"/>
      <c r="D1394" s="190"/>
      <c r="E1394" s="190"/>
      <c r="F1394" s="190"/>
    </row>
    <row r="1395" spans="2:6" ht="15">
      <c r="B1395" s="188"/>
      <c r="C1395" s="188"/>
      <c r="D1395" s="190"/>
      <c r="E1395" s="190"/>
      <c r="F1395" s="190"/>
    </row>
    <row r="1396" spans="2:6" ht="15">
      <c r="B1396" s="188"/>
      <c r="C1396" s="188"/>
      <c r="D1396" s="190"/>
      <c r="E1396" s="190"/>
      <c r="F1396" s="190"/>
    </row>
    <row r="1397" spans="2:6" ht="15">
      <c r="B1397" s="188"/>
      <c r="C1397" s="188"/>
      <c r="D1397" s="190"/>
      <c r="E1397" s="190"/>
      <c r="F1397" s="190"/>
    </row>
    <row r="1398" spans="2:6" ht="15">
      <c r="B1398" s="188"/>
      <c r="C1398" s="188"/>
      <c r="D1398" s="190"/>
      <c r="E1398" s="190"/>
      <c r="F1398" s="190"/>
    </row>
    <row r="1399" spans="2:6" ht="15">
      <c r="B1399" s="188"/>
      <c r="C1399" s="188"/>
      <c r="D1399" s="190"/>
      <c r="E1399" s="190"/>
      <c r="F1399" s="190"/>
    </row>
    <row r="1400" spans="2:6" ht="15">
      <c r="B1400" s="188"/>
      <c r="C1400" s="188"/>
      <c r="D1400" s="190"/>
      <c r="E1400" s="190"/>
      <c r="F1400" s="190"/>
    </row>
    <row r="1401" spans="2:6" ht="15">
      <c r="B1401" s="188"/>
      <c r="C1401" s="188"/>
      <c r="D1401" s="190"/>
      <c r="E1401" s="190"/>
      <c r="F1401" s="190"/>
    </row>
    <row r="1402" spans="2:6" ht="15">
      <c r="B1402" s="188"/>
      <c r="C1402" s="188"/>
      <c r="D1402" s="190"/>
      <c r="E1402" s="190"/>
      <c r="F1402" s="190"/>
    </row>
    <row r="1403" spans="2:6" ht="15">
      <c r="B1403" s="188"/>
      <c r="C1403" s="188"/>
      <c r="D1403" s="190"/>
      <c r="E1403" s="190"/>
      <c r="F1403" s="190"/>
    </row>
    <row r="1404" spans="2:6" ht="15">
      <c r="B1404" s="188"/>
      <c r="C1404" s="188"/>
      <c r="D1404" s="190"/>
      <c r="E1404" s="190"/>
      <c r="F1404" s="190"/>
    </row>
    <row r="1405" spans="2:6" ht="15">
      <c r="B1405" s="188"/>
      <c r="C1405" s="188"/>
      <c r="D1405" s="190"/>
      <c r="E1405" s="190"/>
      <c r="F1405" s="190"/>
    </row>
    <row r="1406" spans="2:6" ht="15">
      <c r="B1406" s="188"/>
      <c r="C1406" s="188"/>
      <c r="D1406" s="190"/>
      <c r="E1406" s="190"/>
      <c r="F1406" s="190"/>
    </row>
    <row r="1407" spans="2:6" ht="15">
      <c r="B1407" s="188"/>
      <c r="C1407" s="188"/>
      <c r="D1407" s="190"/>
      <c r="E1407" s="190"/>
      <c r="F1407" s="190"/>
    </row>
    <row r="1408" spans="2:6" ht="15">
      <c r="B1408" s="188"/>
      <c r="C1408" s="188"/>
      <c r="D1408" s="190"/>
      <c r="E1408" s="190"/>
      <c r="F1408" s="190"/>
    </row>
    <row r="1409" spans="2:6" ht="15">
      <c r="B1409" s="188"/>
      <c r="C1409" s="188"/>
      <c r="D1409" s="190"/>
      <c r="E1409" s="190"/>
      <c r="F1409" s="190"/>
    </row>
    <row r="1410" spans="2:6" ht="15">
      <c r="B1410" s="188"/>
      <c r="C1410" s="188"/>
      <c r="D1410" s="190"/>
      <c r="E1410" s="190"/>
      <c r="F1410" s="190"/>
    </row>
    <row r="1411" spans="2:6" ht="15">
      <c r="B1411" s="188"/>
      <c r="C1411" s="188"/>
      <c r="D1411" s="190"/>
      <c r="E1411" s="190"/>
      <c r="F1411" s="190"/>
    </row>
    <row r="1412" spans="2:6" ht="15">
      <c r="B1412" s="188"/>
      <c r="C1412" s="188"/>
      <c r="D1412" s="190"/>
      <c r="E1412" s="190"/>
      <c r="F1412" s="190"/>
    </row>
    <row r="1413" spans="2:6" ht="15">
      <c r="B1413" s="188"/>
      <c r="C1413" s="188"/>
      <c r="D1413" s="190"/>
      <c r="E1413" s="190"/>
      <c r="F1413" s="190"/>
    </row>
    <row r="1414" spans="2:6" ht="15">
      <c r="B1414" s="188"/>
      <c r="C1414" s="188"/>
      <c r="D1414" s="190"/>
      <c r="E1414" s="190"/>
      <c r="F1414" s="190"/>
    </row>
    <row r="1415" spans="2:6" ht="15">
      <c r="B1415" s="188"/>
      <c r="C1415" s="188"/>
      <c r="D1415" s="190"/>
      <c r="E1415" s="190"/>
      <c r="F1415" s="190"/>
    </row>
    <row r="1416" spans="2:6" ht="15">
      <c r="B1416" s="188"/>
      <c r="C1416" s="188"/>
      <c r="D1416" s="190"/>
      <c r="E1416" s="190"/>
      <c r="F1416" s="190"/>
    </row>
    <row r="1417" spans="2:6" ht="15">
      <c r="B1417" s="188"/>
      <c r="C1417" s="188"/>
      <c r="D1417" s="190"/>
      <c r="E1417" s="190"/>
      <c r="F1417" s="190"/>
    </row>
    <row r="1418" spans="2:6" ht="15">
      <c r="B1418" s="188"/>
      <c r="C1418" s="188"/>
      <c r="D1418" s="190"/>
      <c r="E1418" s="190"/>
      <c r="F1418" s="190"/>
    </row>
    <row r="1419" spans="2:6" ht="15">
      <c r="B1419" s="188"/>
      <c r="C1419" s="188"/>
      <c r="D1419" s="190"/>
      <c r="E1419" s="190"/>
      <c r="F1419" s="190"/>
    </row>
    <row r="1420" spans="2:6" ht="15">
      <c r="B1420" s="188"/>
      <c r="C1420" s="188"/>
      <c r="D1420" s="190"/>
      <c r="E1420" s="190"/>
      <c r="F1420" s="190"/>
    </row>
    <row r="1421" spans="2:6" ht="15">
      <c r="B1421" s="188"/>
      <c r="C1421" s="188"/>
      <c r="D1421" s="190"/>
      <c r="E1421" s="190"/>
      <c r="F1421" s="190"/>
    </row>
    <row r="1422" spans="2:6" ht="15">
      <c r="B1422" s="188"/>
      <c r="C1422" s="188"/>
      <c r="D1422" s="190"/>
      <c r="E1422" s="190"/>
      <c r="F1422" s="190"/>
    </row>
    <row r="1423" spans="2:6" ht="15">
      <c r="B1423" s="188"/>
      <c r="C1423" s="188"/>
      <c r="D1423" s="190"/>
      <c r="E1423" s="190"/>
      <c r="F1423" s="190"/>
    </row>
    <row r="1424" spans="2:6" ht="15">
      <c r="B1424" s="188"/>
      <c r="C1424" s="188"/>
      <c r="D1424" s="190"/>
      <c r="E1424" s="190"/>
      <c r="F1424" s="190"/>
    </row>
    <row r="1425" spans="2:6" ht="15">
      <c r="B1425" s="188"/>
      <c r="C1425" s="188"/>
      <c r="D1425" s="190"/>
      <c r="E1425" s="190"/>
      <c r="F1425" s="190"/>
    </row>
    <row r="1426" spans="2:6" ht="15">
      <c r="B1426" s="188"/>
      <c r="C1426" s="188"/>
      <c r="D1426" s="190"/>
      <c r="E1426" s="190"/>
      <c r="F1426" s="190"/>
    </row>
    <row r="1427" spans="2:6" ht="15">
      <c r="B1427" s="188"/>
      <c r="C1427" s="188"/>
      <c r="D1427" s="190"/>
      <c r="E1427" s="190"/>
      <c r="F1427" s="190"/>
    </row>
    <row r="1428" spans="2:6" ht="15">
      <c r="B1428" s="188"/>
      <c r="C1428" s="188"/>
      <c r="D1428" s="190"/>
      <c r="E1428" s="190"/>
      <c r="F1428" s="190"/>
    </row>
    <row r="1429" spans="2:6" ht="15">
      <c r="B1429" s="188"/>
      <c r="C1429" s="188"/>
      <c r="D1429" s="190"/>
      <c r="E1429" s="190"/>
      <c r="F1429" s="190"/>
    </row>
    <row r="1430" spans="2:6" ht="15">
      <c r="B1430" s="188"/>
      <c r="C1430" s="188"/>
      <c r="D1430" s="190"/>
      <c r="E1430" s="190"/>
      <c r="F1430" s="190"/>
    </row>
    <row r="1431" spans="2:6" ht="15">
      <c r="B1431" s="188"/>
      <c r="C1431" s="188"/>
      <c r="D1431" s="190"/>
      <c r="E1431" s="190"/>
      <c r="F1431" s="190"/>
    </row>
    <row r="1432" spans="2:6" ht="15">
      <c r="B1432" s="188"/>
      <c r="C1432" s="188"/>
      <c r="D1432" s="190"/>
      <c r="E1432" s="190"/>
      <c r="F1432" s="190"/>
    </row>
    <row r="1433" spans="2:6" ht="15">
      <c r="B1433" s="188"/>
      <c r="C1433" s="188"/>
      <c r="D1433" s="190"/>
      <c r="E1433" s="190"/>
      <c r="F1433" s="190"/>
    </row>
    <row r="1434" spans="2:6" ht="15">
      <c r="B1434" s="188"/>
      <c r="C1434" s="188"/>
      <c r="D1434" s="190"/>
      <c r="E1434" s="190"/>
      <c r="F1434" s="190"/>
    </row>
    <row r="1435" spans="2:6" ht="15">
      <c r="B1435" s="188"/>
      <c r="C1435" s="188"/>
      <c r="D1435" s="190"/>
      <c r="E1435" s="190"/>
      <c r="F1435" s="190"/>
    </row>
    <row r="1436" spans="2:6" ht="15">
      <c r="B1436" s="188"/>
      <c r="C1436" s="188"/>
      <c r="D1436" s="190"/>
      <c r="E1436" s="190"/>
      <c r="F1436" s="190"/>
    </row>
    <row r="1437" spans="2:6" ht="15">
      <c r="B1437" s="188"/>
      <c r="C1437" s="188"/>
      <c r="D1437" s="190"/>
      <c r="E1437" s="190"/>
      <c r="F1437" s="190"/>
    </row>
    <row r="1438" spans="2:6" ht="15">
      <c r="B1438" s="188"/>
      <c r="C1438" s="188"/>
      <c r="D1438" s="190"/>
      <c r="E1438" s="190"/>
      <c r="F1438" s="190"/>
    </row>
    <row r="1439" spans="2:6" ht="15">
      <c r="B1439" s="188"/>
      <c r="C1439" s="188"/>
      <c r="D1439" s="190"/>
      <c r="E1439" s="190"/>
      <c r="F1439" s="190"/>
    </row>
    <row r="1440" spans="2:6" ht="15">
      <c r="B1440" s="188"/>
      <c r="C1440" s="188"/>
      <c r="D1440" s="190"/>
      <c r="E1440" s="190"/>
      <c r="F1440" s="190"/>
    </row>
    <row r="1441" spans="2:6" ht="15">
      <c r="B1441" s="188"/>
      <c r="C1441" s="188"/>
      <c r="D1441" s="190"/>
      <c r="E1441" s="190"/>
      <c r="F1441" s="190"/>
    </row>
    <row r="1442" spans="2:6" ht="15">
      <c r="B1442" s="188"/>
      <c r="C1442" s="188"/>
      <c r="D1442" s="190"/>
      <c r="E1442" s="190"/>
      <c r="F1442" s="190"/>
    </row>
    <row r="1443" spans="2:6" ht="15">
      <c r="B1443" s="188"/>
      <c r="C1443" s="188"/>
      <c r="D1443" s="190"/>
      <c r="E1443" s="190"/>
      <c r="F1443" s="190"/>
    </row>
    <row r="1444" spans="2:6" ht="15">
      <c r="B1444" s="188"/>
      <c r="C1444" s="188"/>
      <c r="D1444" s="190"/>
      <c r="E1444" s="190"/>
      <c r="F1444" s="190"/>
    </row>
    <row r="1445" spans="2:6" ht="15">
      <c r="B1445" s="188"/>
      <c r="C1445" s="188"/>
      <c r="D1445" s="190"/>
      <c r="E1445" s="190"/>
      <c r="F1445" s="190"/>
    </row>
    <row r="1446" spans="2:6" ht="15">
      <c r="B1446" s="188"/>
      <c r="C1446" s="188"/>
      <c r="D1446" s="190"/>
      <c r="E1446" s="190"/>
      <c r="F1446" s="190"/>
    </row>
    <row r="1447" spans="2:6" ht="15">
      <c r="B1447" s="188"/>
      <c r="C1447" s="188"/>
      <c r="D1447" s="190"/>
      <c r="E1447" s="190"/>
      <c r="F1447" s="190"/>
    </row>
    <row r="1448" spans="2:6" ht="15">
      <c r="B1448" s="188"/>
      <c r="C1448" s="188"/>
      <c r="D1448" s="190"/>
      <c r="E1448" s="190"/>
      <c r="F1448" s="190"/>
    </row>
    <row r="1449" spans="2:6" ht="15">
      <c r="B1449" s="188"/>
      <c r="C1449" s="188"/>
      <c r="D1449" s="190"/>
      <c r="E1449" s="190"/>
      <c r="F1449" s="190"/>
    </row>
    <row r="1450" spans="2:6" ht="15">
      <c r="B1450" s="188"/>
      <c r="C1450" s="188"/>
      <c r="D1450" s="190"/>
      <c r="E1450" s="190"/>
      <c r="F1450" s="190"/>
    </row>
    <row r="1451" spans="2:6" ht="15">
      <c r="B1451" s="188"/>
      <c r="C1451" s="188"/>
      <c r="D1451" s="190"/>
      <c r="E1451" s="190"/>
      <c r="F1451" s="190"/>
    </row>
    <row r="1452" spans="2:6" ht="15">
      <c r="B1452" s="188"/>
      <c r="C1452" s="188"/>
      <c r="D1452" s="190"/>
      <c r="E1452" s="190"/>
      <c r="F1452" s="190"/>
    </row>
    <row r="1453" spans="2:6" ht="15">
      <c r="B1453" s="188"/>
      <c r="C1453" s="188"/>
      <c r="D1453" s="190"/>
      <c r="E1453" s="190"/>
      <c r="F1453" s="190"/>
    </row>
    <row r="1454" spans="2:6" ht="15">
      <c r="B1454" s="188"/>
      <c r="C1454" s="188"/>
      <c r="D1454" s="190"/>
      <c r="E1454" s="190"/>
      <c r="F1454" s="190"/>
    </row>
    <row r="1455" spans="2:6" ht="15">
      <c r="B1455" s="188"/>
      <c r="C1455" s="188"/>
      <c r="D1455" s="190"/>
      <c r="E1455" s="190"/>
      <c r="F1455" s="190"/>
    </row>
    <row r="1456" spans="2:6" ht="15">
      <c r="B1456" s="188"/>
      <c r="C1456" s="188"/>
      <c r="D1456" s="190"/>
      <c r="E1456" s="190"/>
      <c r="F1456" s="190"/>
    </row>
    <row r="1457" spans="2:6" ht="15">
      <c r="B1457" s="188"/>
      <c r="C1457" s="188"/>
      <c r="D1457" s="190"/>
      <c r="E1457" s="190"/>
      <c r="F1457" s="190"/>
    </row>
    <row r="1458" spans="2:6" ht="15">
      <c r="B1458" s="188"/>
      <c r="C1458" s="188"/>
      <c r="D1458" s="190"/>
      <c r="E1458" s="190"/>
      <c r="F1458" s="190"/>
    </row>
    <row r="1459" spans="2:6" ht="15">
      <c r="B1459" s="188"/>
      <c r="C1459" s="188"/>
      <c r="D1459" s="190"/>
      <c r="E1459" s="190"/>
      <c r="F1459" s="190"/>
    </row>
    <row r="1460" spans="2:6" ht="15">
      <c r="B1460" s="188"/>
      <c r="C1460" s="188"/>
      <c r="D1460" s="190"/>
      <c r="E1460" s="190"/>
      <c r="F1460" s="190"/>
    </row>
    <row r="1461" spans="2:6" ht="15">
      <c r="B1461" s="188"/>
      <c r="C1461" s="188"/>
      <c r="D1461" s="190"/>
      <c r="E1461" s="190"/>
      <c r="F1461" s="190"/>
    </row>
    <row r="1462" spans="2:6" ht="15">
      <c r="B1462" s="188"/>
      <c r="C1462" s="188"/>
      <c r="D1462" s="190"/>
      <c r="E1462" s="190"/>
      <c r="F1462" s="190"/>
    </row>
    <row r="1463" spans="2:6" ht="15">
      <c r="B1463" s="188"/>
      <c r="C1463" s="188"/>
      <c r="D1463" s="190"/>
      <c r="E1463" s="190"/>
      <c r="F1463" s="190"/>
    </row>
    <row r="1464" spans="2:6" ht="15">
      <c r="B1464" s="188"/>
      <c r="C1464" s="188"/>
      <c r="D1464" s="190"/>
      <c r="E1464" s="190"/>
      <c r="F1464" s="190"/>
    </row>
    <row r="1465" spans="2:6" ht="15">
      <c r="B1465" s="188"/>
      <c r="C1465" s="188"/>
      <c r="D1465" s="190"/>
      <c r="E1465" s="190"/>
      <c r="F1465" s="190"/>
    </row>
    <row r="1466" spans="2:6" ht="15">
      <c r="B1466" s="188"/>
      <c r="C1466" s="188"/>
      <c r="D1466" s="190"/>
      <c r="E1466" s="190"/>
      <c r="F1466" s="190"/>
    </row>
    <row r="1467" spans="2:6" ht="15">
      <c r="B1467" s="188"/>
      <c r="C1467" s="188"/>
      <c r="D1467" s="190"/>
      <c r="E1467" s="190"/>
      <c r="F1467" s="190"/>
    </row>
    <row r="1468" spans="2:6" ht="15">
      <c r="B1468" s="188"/>
      <c r="C1468" s="188"/>
      <c r="D1468" s="190"/>
      <c r="E1468" s="190"/>
      <c r="F1468" s="190"/>
    </row>
    <row r="1469" spans="2:6" ht="15">
      <c r="B1469" s="188"/>
      <c r="C1469" s="188"/>
      <c r="D1469" s="190"/>
      <c r="E1469" s="190"/>
      <c r="F1469" s="190"/>
    </row>
    <row r="1470" spans="2:6" ht="15">
      <c r="B1470" s="188"/>
      <c r="C1470" s="188"/>
      <c r="D1470" s="190"/>
      <c r="E1470" s="190"/>
      <c r="F1470" s="190"/>
    </row>
    <row r="1471" spans="2:6" ht="15">
      <c r="B1471" s="188"/>
      <c r="C1471" s="188"/>
      <c r="D1471" s="190"/>
      <c r="E1471" s="190"/>
      <c r="F1471" s="190"/>
    </row>
    <row r="1472" spans="2:6" ht="15">
      <c r="B1472" s="188"/>
      <c r="C1472" s="188"/>
      <c r="D1472" s="190"/>
      <c r="E1472" s="190"/>
      <c r="F1472" s="190"/>
    </row>
    <row r="1473" spans="2:6" ht="15">
      <c r="B1473" s="188"/>
      <c r="C1473" s="188"/>
      <c r="D1473" s="190"/>
      <c r="E1473" s="190"/>
      <c r="F1473" s="190"/>
    </row>
    <row r="1474" spans="2:6" ht="15">
      <c r="B1474" s="188"/>
      <c r="C1474" s="188"/>
      <c r="D1474" s="190"/>
      <c r="E1474" s="190"/>
      <c r="F1474" s="190"/>
    </row>
    <row r="1475" spans="2:6" ht="15">
      <c r="B1475" s="188"/>
      <c r="C1475" s="188"/>
      <c r="D1475" s="190"/>
      <c r="E1475" s="190"/>
      <c r="F1475" s="190"/>
    </row>
    <row r="1476" spans="2:6" ht="15">
      <c r="B1476" s="188"/>
      <c r="C1476" s="188"/>
      <c r="D1476" s="190"/>
      <c r="E1476" s="190"/>
      <c r="F1476" s="190"/>
    </row>
    <row r="1477" spans="2:6" ht="15">
      <c r="B1477" s="188"/>
      <c r="C1477" s="188"/>
      <c r="D1477" s="190"/>
      <c r="E1477" s="190"/>
      <c r="F1477" s="190"/>
    </row>
    <row r="1478" spans="2:6" ht="15">
      <c r="B1478" s="188"/>
      <c r="C1478" s="188"/>
      <c r="D1478" s="190"/>
      <c r="E1478" s="190"/>
      <c r="F1478" s="190"/>
    </row>
    <row r="1479" spans="2:6" ht="15">
      <c r="B1479" s="188"/>
      <c r="C1479" s="188"/>
      <c r="D1479" s="190"/>
      <c r="E1479" s="190"/>
      <c r="F1479" s="190"/>
    </row>
    <row r="1480" spans="2:6" ht="15">
      <c r="B1480" s="188"/>
      <c r="C1480" s="188"/>
      <c r="D1480" s="190"/>
      <c r="E1480" s="190"/>
      <c r="F1480" s="190"/>
    </row>
    <row r="1481" spans="2:6" ht="15">
      <c r="B1481" s="188"/>
      <c r="C1481" s="188"/>
      <c r="D1481" s="190"/>
      <c r="E1481" s="190"/>
      <c r="F1481" s="190"/>
    </row>
    <row r="1482" spans="2:6" ht="15">
      <c r="B1482" s="188"/>
      <c r="C1482" s="188"/>
      <c r="D1482" s="190"/>
      <c r="E1482" s="190"/>
      <c r="F1482" s="190"/>
    </row>
    <row r="1483" spans="2:6" ht="15">
      <c r="B1483" s="188"/>
      <c r="C1483" s="188"/>
      <c r="D1483" s="190"/>
      <c r="E1483" s="190"/>
      <c r="F1483" s="190"/>
    </row>
    <row r="1484" spans="2:6" ht="15">
      <c r="B1484" s="188"/>
      <c r="C1484" s="188"/>
      <c r="D1484" s="190"/>
      <c r="E1484" s="190"/>
      <c r="F1484" s="190"/>
    </row>
    <row r="1485" spans="2:6" ht="15">
      <c r="B1485" s="188"/>
      <c r="C1485" s="188"/>
      <c r="D1485" s="190"/>
      <c r="E1485" s="190"/>
      <c r="F1485" s="190"/>
    </row>
    <row r="1486" spans="2:6" ht="15">
      <c r="B1486" s="188"/>
      <c r="C1486" s="188"/>
      <c r="D1486" s="190"/>
      <c r="E1486" s="190"/>
      <c r="F1486" s="190"/>
    </row>
    <row r="1487" spans="2:6" ht="15">
      <c r="B1487" s="188"/>
      <c r="C1487" s="188"/>
      <c r="D1487" s="190"/>
      <c r="E1487" s="190"/>
      <c r="F1487" s="190"/>
    </row>
    <row r="1488" spans="2:6" ht="15">
      <c r="B1488" s="188"/>
      <c r="C1488" s="188"/>
      <c r="D1488" s="190"/>
      <c r="E1488" s="190"/>
      <c r="F1488" s="190"/>
    </row>
    <row r="1489" spans="2:6" ht="15">
      <c r="B1489" s="188"/>
      <c r="C1489" s="188"/>
      <c r="D1489" s="190"/>
      <c r="E1489" s="190"/>
      <c r="F1489" s="190"/>
    </row>
    <row r="1490" spans="2:6" ht="15">
      <c r="B1490" s="188"/>
      <c r="C1490" s="188"/>
      <c r="D1490" s="190"/>
      <c r="E1490" s="190"/>
      <c r="F1490" s="190"/>
    </row>
    <row r="1491" spans="2:6" ht="15">
      <c r="B1491" s="188"/>
      <c r="C1491" s="188"/>
      <c r="D1491" s="190"/>
      <c r="E1491" s="190"/>
      <c r="F1491" s="190"/>
    </row>
    <row r="1492" spans="2:6" ht="15">
      <c r="B1492" s="188"/>
      <c r="C1492" s="188"/>
      <c r="D1492" s="190"/>
      <c r="E1492" s="190"/>
      <c r="F1492" s="190"/>
    </row>
    <row r="1493" spans="2:6" ht="15">
      <c r="B1493" s="188"/>
      <c r="C1493" s="188"/>
      <c r="D1493" s="190"/>
      <c r="E1493" s="190"/>
      <c r="F1493" s="190"/>
    </row>
    <row r="1494" spans="2:6" ht="15">
      <c r="B1494" s="188"/>
      <c r="C1494" s="188"/>
      <c r="D1494" s="190"/>
      <c r="E1494" s="190"/>
      <c r="F1494" s="190"/>
    </row>
    <row r="1495" spans="2:6" ht="15">
      <c r="B1495" s="188"/>
      <c r="C1495" s="188"/>
      <c r="D1495" s="190"/>
      <c r="E1495" s="190"/>
      <c r="F1495" s="190"/>
    </row>
    <row r="1496" spans="2:6" ht="15">
      <c r="B1496" s="188"/>
      <c r="C1496" s="188"/>
      <c r="D1496" s="190"/>
      <c r="E1496" s="190"/>
      <c r="F1496" s="190"/>
    </row>
    <row r="1497" spans="2:6" ht="15">
      <c r="B1497" s="188"/>
      <c r="C1497" s="188"/>
      <c r="D1497" s="190"/>
      <c r="E1497" s="190"/>
      <c r="F1497" s="190"/>
    </row>
    <row r="1498" spans="2:6" ht="15">
      <c r="B1498" s="188"/>
      <c r="C1498" s="188"/>
      <c r="D1498" s="190"/>
      <c r="E1498" s="190"/>
      <c r="F1498" s="190"/>
    </row>
    <row r="1499" spans="2:6" ht="15">
      <c r="B1499" s="188"/>
      <c r="C1499" s="188"/>
      <c r="D1499" s="190"/>
      <c r="E1499" s="190"/>
      <c r="F1499" s="190"/>
    </row>
    <row r="1500" spans="2:6" ht="15">
      <c r="B1500" s="188"/>
      <c r="C1500" s="188"/>
      <c r="D1500" s="190"/>
      <c r="E1500" s="190"/>
      <c r="F1500" s="190"/>
    </row>
    <row r="1501" spans="2:6" ht="15">
      <c r="B1501" s="188"/>
      <c r="C1501" s="188"/>
      <c r="D1501" s="190"/>
      <c r="E1501" s="190"/>
      <c r="F1501" s="190"/>
    </row>
    <row r="1502" spans="2:6" ht="15">
      <c r="B1502" s="188"/>
      <c r="C1502" s="188"/>
      <c r="D1502" s="190"/>
      <c r="E1502" s="190"/>
      <c r="F1502" s="190"/>
    </row>
    <row r="1503" spans="2:6" ht="15">
      <c r="B1503" s="188"/>
      <c r="C1503" s="188"/>
      <c r="D1503" s="190"/>
      <c r="E1503" s="190"/>
      <c r="F1503" s="190"/>
    </row>
    <row r="1504" spans="2:6" ht="15">
      <c r="B1504" s="188"/>
      <c r="C1504" s="188"/>
      <c r="D1504" s="190"/>
      <c r="E1504" s="190"/>
      <c r="F1504" s="190"/>
    </row>
    <row r="1505" spans="2:6" ht="15">
      <c r="B1505" s="188"/>
      <c r="C1505" s="188"/>
      <c r="D1505" s="190"/>
      <c r="E1505" s="190"/>
      <c r="F1505" s="190"/>
    </row>
    <row r="1506" spans="2:6" ht="15">
      <c r="B1506" s="188"/>
      <c r="C1506" s="188"/>
      <c r="D1506" s="190"/>
      <c r="E1506" s="190"/>
      <c r="F1506" s="190"/>
    </row>
    <row r="1507" spans="2:6" ht="15">
      <c r="B1507" s="188"/>
      <c r="C1507" s="188"/>
      <c r="D1507" s="190"/>
      <c r="E1507" s="190"/>
      <c r="F1507" s="190"/>
    </row>
    <row r="1508" spans="2:6" ht="15">
      <c r="B1508" s="188"/>
      <c r="C1508" s="188"/>
      <c r="D1508" s="190"/>
      <c r="E1508" s="190"/>
      <c r="F1508" s="190"/>
    </row>
    <row r="1509" spans="2:6" ht="15">
      <c r="B1509" s="188"/>
      <c r="C1509" s="188"/>
      <c r="D1509" s="190"/>
      <c r="E1509" s="190"/>
      <c r="F1509" s="190"/>
    </row>
    <row r="1510" spans="2:6" ht="15">
      <c r="B1510" s="188"/>
      <c r="C1510" s="188"/>
      <c r="D1510" s="190"/>
      <c r="E1510" s="190"/>
      <c r="F1510" s="190"/>
    </row>
    <row r="1511" spans="2:6" ht="15">
      <c r="B1511" s="188"/>
      <c r="C1511" s="188"/>
      <c r="D1511" s="190"/>
      <c r="E1511" s="190"/>
      <c r="F1511" s="190"/>
    </row>
    <row r="1512" spans="2:6" ht="15">
      <c r="B1512" s="188"/>
      <c r="C1512" s="188"/>
      <c r="D1512" s="190"/>
      <c r="E1512" s="190"/>
      <c r="F1512" s="190"/>
    </row>
    <row r="1513" spans="2:6" ht="15">
      <c r="B1513" s="188"/>
      <c r="C1513" s="188"/>
      <c r="D1513" s="190"/>
      <c r="E1513" s="190"/>
      <c r="F1513" s="190"/>
    </row>
    <row r="1514" spans="2:6" ht="15">
      <c r="B1514" s="188"/>
      <c r="C1514" s="188"/>
      <c r="D1514" s="190"/>
      <c r="E1514" s="190"/>
      <c r="F1514" s="190"/>
    </row>
    <row r="1515" spans="2:6" ht="15">
      <c r="B1515" s="188"/>
      <c r="C1515" s="188"/>
      <c r="D1515" s="190"/>
      <c r="E1515" s="190"/>
      <c r="F1515" s="190"/>
    </row>
    <row r="1516" spans="2:6" ht="15">
      <c r="B1516" s="188"/>
      <c r="C1516" s="188"/>
      <c r="D1516" s="190"/>
      <c r="E1516" s="190"/>
      <c r="F1516" s="190"/>
    </row>
    <row r="1517" spans="2:6" ht="15">
      <c r="B1517" s="188"/>
      <c r="C1517" s="188"/>
      <c r="D1517" s="190"/>
      <c r="E1517" s="190"/>
      <c r="F1517" s="190"/>
    </row>
    <row r="1518" spans="2:6" ht="15">
      <c r="B1518" s="188"/>
      <c r="C1518" s="188"/>
      <c r="D1518" s="190"/>
      <c r="E1518" s="190"/>
      <c r="F1518" s="190"/>
    </row>
    <row r="1519" spans="2:6" ht="15">
      <c r="B1519" s="188"/>
      <c r="C1519" s="188"/>
      <c r="D1519" s="190"/>
      <c r="E1519" s="190"/>
      <c r="F1519" s="190"/>
    </row>
    <row r="1520" spans="2:6" ht="15">
      <c r="B1520" s="188"/>
      <c r="C1520" s="188"/>
      <c r="D1520" s="190"/>
      <c r="E1520" s="190"/>
      <c r="F1520" s="190"/>
    </row>
    <row r="1521" spans="2:6" ht="15">
      <c r="B1521" s="188"/>
      <c r="C1521" s="188"/>
      <c r="D1521" s="190"/>
      <c r="E1521" s="190"/>
      <c r="F1521" s="190"/>
    </row>
    <row r="1522" spans="2:6" ht="15">
      <c r="B1522" s="188"/>
      <c r="C1522" s="188"/>
      <c r="D1522" s="190"/>
      <c r="E1522" s="190"/>
      <c r="F1522" s="190"/>
    </row>
    <row r="1523" spans="2:6" ht="15">
      <c r="B1523" s="188"/>
      <c r="C1523" s="188"/>
      <c r="D1523" s="190"/>
      <c r="E1523" s="190"/>
      <c r="F1523" s="190"/>
    </row>
    <row r="1524" spans="2:6" ht="15">
      <c r="B1524" s="188"/>
      <c r="C1524" s="188"/>
      <c r="D1524" s="190"/>
      <c r="E1524" s="190"/>
      <c r="F1524" s="190"/>
    </row>
    <row r="1525" spans="2:6" ht="15">
      <c r="B1525" s="188"/>
      <c r="C1525" s="188"/>
      <c r="D1525" s="190"/>
      <c r="E1525" s="190"/>
      <c r="F1525" s="190"/>
    </row>
    <row r="1526" spans="2:6" ht="15">
      <c r="B1526" s="188"/>
      <c r="C1526" s="188"/>
      <c r="D1526" s="190"/>
      <c r="E1526" s="190"/>
      <c r="F1526" s="190"/>
    </row>
    <row r="1527" spans="2:6" ht="15">
      <c r="B1527" s="188"/>
      <c r="C1527" s="188"/>
      <c r="D1527" s="190"/>
      <c r="E1527" s="190"/>
      <c r="F1527" s="190"/>
    </row>
    <row r="1528" spans="2:6" ht="15">
      <c r="B1528" s="188"/>
      <c r="C1528" s="188"/>
      <c r="D1528" s="190"/>
      <c r="E1528" s="190"/>
      <c r="F1528" s="190"/>
    </row>
    <row r="1529" spans="2:6" ht="15">
      <c r="B1529" s="188"/>
      <c r="C1529" s="188"/>
      <c r="D1529" s="190"/>
      <c r="E1529" s="190"/>
      <c r="F1529" s="190"/>
    </row>
    <row r="1530" spans="2:6" ht="15">
      <c r="B1530" s="188"/>
      <c r="C1530" s="188"/>
      <c r="D1530" s="190"/>
      <c r="E1530" s="190"/>
      <c r="F1530" s="190"/>
    </row>
    <row r="1531" spans="2:6" ht="15">
      <c r="B1531" s="188"/>
      <c r="C1531" s="188"/>
      <c r="D1531" s="190"/>
      <c r="E1531" s="190"/>
      <c r="F1531" s="190"/>
    </row>
    <row r="1532" spans="2:6" ht="15">
      <c r="B1532" s="188"/>
      <c r="C1532" s="188"/>
      <c r="D1532" s="190"/>
      <c r="E1532" s="190"/>
      <c r="F1532" s="190"/>
    </row>
    <row r="1533" spans="2:6" ht="15">
      <c r="B1533" s="188"/>
      <c r="C1533" s="188"/>
      <c r="D1533" s="190"/>
      <c r="E1533" s="190"/>
      <c r="F1533" s="190"/>
    </row>
    <row r="1534" spans="2:6" ht="15">
      <c r="B1534" s="188"/>
      <c r="C1534" s="188"/>
      <c r="D1534" s="190"/>
      <c r="E1534" s="190"/>
      <c r="F1534" s="190"/>
    </row>
    <row r="1535" spans="2:6" ht="15">
      <c r="B1535" s="188"/>
      <c r="C1535" s="188"/>
      <c r="D1535" s="190"/>
      <c r="E1535" s="190"/>
      <c r="F1535" s="190"/>
    </row>
    <row r="1536" spans="2:6" ht="15">
      <c r="B1536" s="188"/>
      <c r="C1536" s="188"/>
      <c r="D1536" s="190"/>
      <c r="E1536" s="190"/>
      <c r="F1536" s="190"/>
    </row>
    <row r="1537" spans="2:6" ht="15">
      <c r="B1537" s="188"/>
      <c r="C1537" s="188"/>
      <c r="D1537" s="190"/>
      <c r="E1537" s="190"/>
      <c r="F1537" s="190"/>
    </row>
    <row r="1538" spans="2:6" ht="15">
      <c r="B1538" s="188"/>
      <c r="C1538" s="188"/>
      <c r="D1538" s="190"/>
      <c r="E1538" s="190"/>
      <c r="F1538" s="190"/>
    </row>
    <row r="1539" spans="2:6" ht="15">
      <c r="B1539" s="188"/>
      <c r="C1539" s="188"/>
      <c r="D1539" s="190"/>
      <c r="E1539" s="190"/>
      <c r="F1539" s="190"/>
    </row>
    <row r="1540" spans="2:6" ht="15">
      <c r="B1540" s="188"/>
      <c r="C1540" s="188"/>
      <c r="D1540" s="190"/>
      <c r="E1540" s="190"/>
      <c r="F1540" s="190"/>
    </row>
    <row r="1541" spans="2:6" ht="15">
      <c r="B1541" s="188"/>
      <c r="C1541" s="188"/>
      <c r="D1541" s="190"/>
      <c r="E1541" s="190"/>
      <c r="F1541" s="190"/>
    </row>
    <row r="1542" spans="2:6" ht="15">
      <c r="B1542" s="188"/>
      <c r="C1542" s="188"/>
      <c r="D1542" s="190"/>
      <c r="E1542" s="190"/>
      <c r="F1542" s="190"/>
    </row>
    <row r="1543" spans="2:6" ht="15">
      <c r="B1543" s="188"/>
      <c r="C1543" s="188"/>
      <c r="D1543" s="190"/>
      <c r="E1543" s="190"/>
      <c r="F1543" s="190"/>
    </row>
    <row r="1544" spans="2:6" ht="15">
      <c r="B1544" s="188"/>
      <c r="C1544" s="188"/>
      <c r="D1544" s="190"/>
      <c r="E1544" s="190"/>
      <c r="F1544" s="190"/>
    </row>
    <row r="1545" spans="2:6" ht="15">
      <c r="B1545" s="188"/>
      <c r="C1545" s="188"/>
      <c r="D1545" s="190"/>
      <c r="E1545" s="190"/>
      <c r="F1545" s="190"/>
    </row>
    <row r="1546" spans="2:6" ht="15">
      <c r="B1546" s="188"/>
      <c r="C1546" s="188"/>
      <c r="D1546" s="190"/>
      <c r="E1546" s="190"/>
      <c r="F1546" s="190"/>
    </row>
    <row r="1547" spans="2:6" ht="15">
      <c r="B1547" s="188"/>
      <c r="C1547" s="188"/>
      <c r="D1547" s="190"/>
      <c r="E1547" s="190"/>
      <c r="F1547" s="190"/>
    </row>
    <row r="1548" spans="2:6" ht="15">
      <c r="B1548" s="188"/>
      <c r="C1548" s="188"/>
      <c r="D1548" s="190"/>
      <c r="E1548" s="190"/>
      <c r="F1548" s="190"/>
    </row>
    <row r="1549" spans="2:6" ht="15">
      <c r="B1549" s="188"/>
      <c r="C1549" s="188"/>
      <c r="D1549" s="190"/>
      <c r="E1549" s="190"/>
      <c r="F1549" s="190"/>
    </row>
    <row r="1550" spans="2:6" ht="15">
      <c r="B1550" s="188"/>
      <c r="C1550" s="188"/>
      <c r="D1550" s="190"/>
      <c r="E1550" s="190"/>
      <c r="F1550" s="190"/>
    </row>
    <row r="1551" spans="2:6" ht="15">
      <c r="B1551" s="188"/>
      <c r="C1551" s="188"/>
      <c r="D1551" s="190"/>
      <c r="E1551" s="190"/>
      <c r="F1551" s="190"/>
    </row>
    <row r="1552" spans="2:6" ht="15">
      <c r="B1552" s="188"/>
      <c r="C1552" s="188"/>
      <c r="D1552" s="190"/>
      <c r="E1552" s="190"/>
      <c r="F1552" s="190"/>
    </row>
    <row r="1553" spans="2:6" ht="15">
      <c r="B1553" s="188"/>
      <c r="C1553" s="188"/>
      <c r="D1553" s="190"/>
      <c r="E1553" s="190"/>
      <c r="F1553" s="190"/>
    </row>
    <row r="1554" spans="2:6" ht="15">
      <c r="B1554" s="188"/>
      <c r="C1554" s="188"/>
      <c r="D1554" s="190"/>
      <c r="E1554" s="190"/>
      <c r="F1554" s="190"/>
    </row>
    <row r="1555" spans="2:6" ht="15">
      <c r="B1555" s="188"/>
      <c r="C1555" s="188"/>
      <c r="D1555" s="190"/>
      <c r="E1555" s="190"/>
      <c r="F1555" s="190"/>
    </row>
    <row r="1556" spans="2:6" ht="15">
      <c r="B1556" s="188"/>
      <c r="C1556" s="188"/>
      <c r="D1556" s="190"/>
      <c r="E1556" s="190"/>
      <c r="F1556" s="190"/>
    </row>
    <row r="1557" spans="2:6" ht="15">
      <c r="B1557" s="188"/>
      <c r="C1557" s="188"/>
      <c r="D1557" s="190"/>
      <c r="E1557" s="190"/>
      <c r="F1557" s="190"/>
    </row>
    <row r="1558" spans="2:6" ht="15">
      <c r="B1558" s="188"/>
      <c r="C1558" s="188"/>
      <c r="D1558" s="190"/>
      <c r="E1558" s="190"/>
      <c r="F1558" s="190"/>
    </row>
    <row r="1559" spans="2:6" ht="15">
      <c r="B1559" s="188"/>
      <c r="C1559" s="188"/>
      <c r="D1559" s="190"/>
      <c r="E1559" s="190"/>
      <c r="F1559" s="190"/>
    </row>
    <row r="1560" spans="2:6" ht="15">
      <c r="B1560" s="188"/>
      <c r="C1560" s="188"/>
      <c r="D1560" s="190"/>
      <c r="E1560" s="190"/>
      <c r="F1560" s="190"/>
    </row>
    <row r="1561" spans="2:6" ht="15">
      <c r="B1561" s="188"/>
      <c r="C1561" s="188"/>
      <c r="D1561" s="190"/>
      <c r="E1561" s="190"/>
      <c r="F1561" s="190"/>
    </row>
    <row r="1562" spans="2:6" ht="15">
      <c r="B1562" s="188"/>
      <c r="C1562" s="188"/>
      <c r="D1562" s="190"/>
      <c r="E1562" s="190"/>
      <c r="F1562" s="190"/>
    </row>
    <row r="1563" spans="2:6" ht="15">
      <c r="B1563" s="188"/>
      <c r="C1563" s="188"/>
      <c r="D1563" s="190"/>
      <c r="E1563" s="190"/>
      <c r="F1563" s="190"/>
    </row>
    <row r="1564" spans="2:6" ht="15">
      <c r="B1564" s="188"/>
      <c r="C1564" s="188"/>
      <c r="D1564" s="190"/>
      <c r="E1564" s="190"/>
      <c r="F1564" s="190"/>
    </row>
    <row r="1565" spans="2:6" ht="15">
      <c r="B1565" s="188"/>
      <c r="C1565" s="188"/>
      <c r="D1565" s="190"/>
      <c r="E1565" s="190"/>
      <c r="F1565" s="190"/>
    </row>
    <row r="1566" spans="2:6" ht="15">
      <c r="B1566" s="188"/>
      <c r="C1566" s="188"/>
      <c r="D1566" s="190"/>
      <c r="E1566" s="190"/>
      <c r="F1566" s="190"/>
    </row>
    <row r="1567" spans="2:6" ht="15">
      <c r="B1567" s="188"/>
      <c r="C1567" s="188"/>
      <c r="D1567" s="190"/>
      <c r="E1567" s="190"/>
      <c r="F1567" s="190"/>
    </row>
    <row r="1568" spans="2:6" ht="15">
      <c r="B1568" s="188"/>
      <c r="C1568" s="188"/>
      <c r="D1568" s="190"/>
      <c r="E1568" s="190"/>
      <c r="F1568" s="190"/>
    </row>
    <row r="1569" spans="2:6" ht="15">
      <c r="B1569" s="188"/>
      <c r="C1569" s="188"/>
      <c r="D1569" s="190"/>
      <c r="E1569" s="190"/>
      <c r="F1569" s="190"/>
    </row>
    <row r="1570" spans="2:6" ht="15">
      <c r="B1570" s="188"/>
      <c r="C1570" s="188"/>
      <c r="D1570" s="190"/>
      <c r="E1570" s="190"/>
      <c r="F1570" s="190"/>
    </row>
    <row r="1571" spans="2:6" ht="15">
      <c r="B1571" s="188"/>
      <c r="C1571" s="188"/>
      <c r="D1571" s="190"/>
      <c r="E1571" s="190"/>
      <c r="F1571" s="190"/>
    </row>
    <row r="1572" spans="2:6" ht="15">
      <c r="B1572" s="188"/>
      <c r="C1572" s="188"/>
      <c r="D1572" s="190"/>
      <c r="E1572" s="190"/>
      <c r="F1572" s="190"/>
    </row>
    <row r="1573" spans="2:6" ht="15">
      <c r="B1573" s="188"/>
      <c r="C1573" s="188"/>
      <c r="D1573" s="190"/>
      <c r="E1573" s="190"/>
      <c r="F1573" s="190"/>
    </row>
    <row r="1574" spans="2:6" ht="15">
      <c r="B1574" s="188"/>
      <c r="C1574" s="188"/>
      <c r="D1574" s="190"/>
      <c r="E1574" s="190"/>
      <c r="F1574" s="190"/>
    </row>
    <row r="1575" spans="2:6" ht="15">
      <c r="B1575" s="188"/>
      <c r="C1575" s="188"/>
      <c r="D1575" s="190"/>
      <c r="E1575" s="190"/>
      <c r="F1575" s="190"/>
    </row>
    <row r="1576" spans="2:6" ht="15">
      <c r="B1576" s="188"/>
      <c r="C1576" s="188"/>
      <c r="D1576" s="190"/>
      <c r="E1576" s="190"/>
      <c r="F1576" s="190"/>
    </row>
    <row r="1577" spans="2:6" ht="15">
      <c r="B1577" s="188"/>
      <c r="C1577" s="188"/>
      <c r="D1577" s="190"/>
      <c r="E1577" s="190"/>
      <c r="F1577" s="190"/>
    </row>
    <row r="1578" spans="2:6" ht="15">
      <c r="B1578" s="188"/>
      <c r="C1578" s="188"/>
      <c r="D1578" s="190"/>
      <c r="E1578" s="190"/>
      <c r="F1578" s="190"/>
    </row>
    <row r="1579" spans="2:6" ht="15">
      <c r="B1579" s="188"/>
      <c r="C1579" s="188"/>
      <c r="D1579" s="190"/>
      <c r="E1579" s="190"/>
      <c r="F1579" s="190"/>
    </row>
    <row r="1580" spans="2:6" ht="15">
      <c r="B1580" s="188"/>
      <c r="C1580" s="188"/>
      <c r="D1580" s="190"/>
      <c r="E1580" s="190"/>
      <c r="F1580" s="190"/>
    </row>
    <row r="1581" spans="2:6" ht="15">
      <c r="B1581" s="188"/>
      <c r="C1581" s="188"/>
      <c r="D1581" s="190"/>
      <c r="E1581" s="190"/>
      <c r="F1581" s="190"/>
    </row>
    <row r="1582" spans="2:6" ht="15">
      <c r="B1582" s="188"/>
      <c r="C1582" s="188"/>
      <c r="D1582" s="190"/>
      <c r="E1582" s="190"/>
      <c r="F1582" s="190"/>
    </row>
    <row r="1583" spans="2:6" ht="15">
      <c r="B1583" s="188"/>
      <c r="C1583" s="188"/>
      <c r="D1583" s="190"/>
      <c r="E1583" s="190"/>
      <c r="F1583" s="190"/>
    </row>
    <row r="1584" spans="2:6" ht="15">
      <c r="B1584" s="188"/>
      <c r="C1584" s="188"/>
      <c r="D1584" s="190"/>
      <c r="E1584" s="190"/>
      <c r="F1584" s="190"/>
    </row>
    <row r="1585" spans="2:6" ht="15">
      <c r="B1585" s="188"/>
      <c r="C1585" s="188"/>
      <c r="D1585" s="190"/>
      <c r="E1585" s="190"/>
      <c r="F1585" s="190"/>
    </row>
    <row r="1586" spans="2:6" ht="15">
      <c r="B1586" s="188"/>
      <c r="C1586" s="188"/>
      <c r="D1586" s="190"/>
      <c r="E1586" s="190"/>
      <c r="F1586" s="190"/>
    </row>
    <row r="1587" spans="2:6" ht="15">
      <c r="B1587" s="188"/>
      <c r="C1587" s="188"/>
      <c r="D1587" s="190"/>
      <c r="E1587" s="190"/>
      <c r="F1587" s="190"/>
    </row>
    <row r="1588" spans="2:6" ht="15">
      <c r="B1588" s="188"/>
      <c r="C1588" s="188"/>
      <c r="D1588" s="190"/>
      <c r="E1588" s="190"/>
      <c r="F1588" s="190"/>
    </row>
    <row r="1589" spans="2:6" ht="15">
      <c r="B1589" s="188"/>
      <c r="C1589" s="188"/>
      <c r="D1589" s="190"/>
      <c r="E1589" s="190"/>
      <c r="F1589" s="190"/>
    </row>
    <row r="1590" spans="2:6" ht="15">
      <c r="B1590" s="188"/>
      <c r="C1590" s="188"/>
      <c r="D1590" s="190"/>
      <c r="E1590" s="190"/>
      <c r="F1590" s="190"/>
    </row>
    <row r="1591" spans="2:6" ht="15">
      <c r="B1591" s="188"/>
      <c r="C1591" s="188"/>
      <c r="D1591" s="190"/>
      <c r="E1591" s="190"/>
      <c r="F1591" s="190"/>
    </row>
    <row r="1592" spans="2:6" ht="15">
      <c r="B1592" s="188"/>
      <c r="C1592" s="188"/>
      <c r="D1592" s="190"/>
      <c r="E1592" s="190"/>
      <c r="F1592" s="190"/>
    </row>
    <row r="1593" spans="2:6" ht="15">
      <c r="B1593" s="188"/>
      <c r="C1593" s="188"/>
      <c r="D1593" s="190"/>
      <c r="E1593" s="190"/>
      <c r="F1593" s="190"/>
    </row>
    <row r="1594" spans="2:6" ht="15">
      <c r="B1594" s="188"/>
      <c r="C1594" s="188"/>
      <c r="D1594" s="190"/>
      <c r="E1594" s="190"/>
      <c r="F1594" s="190"/>
    </row>
    <row r="1595" spans="2:6" ht="15">
      <c r="B1595" s="188"/>
      <c r="C1595" s="188"/>
      <c r="D1595" s="190"/>
      <c r="E1595" s="190"/>
      <c r="F1595" s="190"/>
    </row>
    <row r="1596" spans="2:6" ht="15">
      <c r="B1596" s="188"/>
      <c r="C1596" s="188"/>
      <c r="D1596" s="190"/>
      <c r="E1596" s="190"/>
      <c r="F1596" s="190"/>
    </row>
    <row r="1597" spans="2:6" ht="15">
      <c r="B1597" s="188"/>
      <c r="C1597" s="188"/>
      <c r="D1597" s="190"/>
      <c r="E1597" s="190"/>
      <c r="F1597" s="190"/>
    </row>
    <row r="1598" spans="2:6" ht="15">
      <c r="B1598" s="188"/>
      <c r="C1598" s="188"/>
      <c r="D1598" s="190"/>
      <c r="E1598" s="190"/>
      <c r="F1598" s="190"/>
    </row>
    <row r="1599" spans="2:6" ht="15">
      <c r="B1599" s="188"/>
      <c r="C1599" s="188"/>
      <c r="D1599" s="190"/>
      <c r="E1599" s="190"/>
      <c r="F1599" s="190"/>
    </row>
    <row r="1600" spans="2:6" ht="15">
      <c r="B1600" s="188"/>
      <c r="C1600" s="188"/>
      <c r="D1600" s="190"/>
      <c r="E1600" s="190"/>
      <c r="F1600" s="190"/>
    </row>
    <row r="1601" spans="2:6" ht="15">
      <c r="B1601" s="188"/>
      <c r="C1601" s="188"/>
      <c r="D1601" s="190"/>
      <c r="E1601" s="190"/>
      <c r="F1601" s="190"/>
    </row>
    <row r="1602" spans="2:6" ht="15">
      <c r="B1602" s="188"/>
      <c r="C1602" s="188"/>
      <c r="D1602" s="190"/>
      <c r="E1602" s="190"/>
      <c r="F1602" s="190"/>
    </row>
    <row r="1603" spans="2:6" ht="15">
      <c r="B1603" s="188"/>
      <c r="C1603" s="188"/>
      <c r="D1603" s="190"/>
      <c r="E1603" s="190"/>
      <c r="F1603" s="190"/>
    </row>
    <row r="1604" spans="2:6" ht="15">
      <c r="B1604" s="188"/>
      <c r="C1604" s="188"/>
      <c r="D1604" s="190"/>
      <c r="E1604" s="190"/>
      <c r="F1604" s="190"/>
    </row>
    <row r="1605" spans="2:6" ht="15">
      <c r="B1605" s="188"/>
      <c r="C1605" s="188"/>
      <c r="D1605" s="190"/>
      <c r="E1605" s="190"/>
      <c r="F1605" s="190"/>
    </row>
    <row r="1606" spans="2:6" ht="15">
      <c r="B1606" s="188"/>
      <c r="C1606" s="188"/>
      <c r="D1606" s="190"/>
      <c r="E1606" s="190"/>
      <c r="F1606" s="190"/>
    </row>
    <row r="1607" spans="2:6" ht="15">
      <c r="B1607" s="188"/>
      <c r="C1607" s="188"/>
      <c r="D1607" s="190"/>
      <c r="E1607" s="190"/>
      <c r="F1607" s="190"/>
    </row>
    <row r="1608" spans="2:6" ht="15">
      <c r="B1608" s="188"/>
      <c r="C1608" s="188"/>
      <c r="D1608" s="190"/>
      <c r="E1608" s="190"/>
      <c r="F1608" s="190"/>
    </row>
    <row r="1609" spans="2:6" ht="15">
      <c r="B1609" s="188"/>
      <c r="C1609" s="188"/>
      <c r="D1609" s="190"/>
      <c r="E1609" s="190"/>
      <c r="F1609" s="190"/>
    </row>
    <row r="1610" spans="2:6" ht="15">
      <c r="B1610" s="188"/>
      <c r="C1610" s="188"/>
      <c r="D1610" s="190"/>
      <c r="E1610" s="190"/>
      <c r="F1610" s="190"/>
    </row>
    <row r="1611" spans="2:6" ht="15">
      <c r="B1611" s="188"/>
      <c r="C1611" s="188"/>
      <c r="D1611" s="190"/>
      <c r="E1611" s="190"/>
      <c r="F1611" s="190"/>
    </row>
    <row r="1612" spans="2:6" ht="15">
      <c r="B1612" s="188"/>
      <c r="C1612" s="188"/>
      <c r="D1612" s="190"/>
      <c r="E1612" s="190"/>
      <c r="F1612" s="190"/>
    </row>
    <row r="1613" spans="2:6" ht="15">
      <c r="B1613" s="188"/>
      <c r="C1613" s="188"/>
      <c r="D1613" s="190"/>
      <c r="E1613" s="190"/>
      <c r="F1613" s="190"/>
    </row>
    <row r="1614" spans="2:6" ht="15">
      <c r="B1614" s="188"/>
      <c r="C1614" s="188"/>
      <c r="D1614" s="190"/>
      <c r="E1614" s="190"/>
      <c r="F1614" s="190"/>
    </row>
    <row r="1615" spans="2:6" ht="15">
      <c r="B1615" s="188"/>
      <c r="C1615" s="188"/>
      <c r="D1615" s="190"/>
      <c r="E1615" s="190"/>
      <c r="F1615" s="190"/>
    </row>
    <row r="1616" spans="2:6" ht="15">
      <c r="B1616" s="188"/>
      <c r="C1616" s="188"/>
      <c r="D1616" s="190"/>
      <c r="E1616" s="190"/>
      <c r="F1616" s="190"/>
    </row>
    <row r="1617" spans="2:6" ht="15">
      <c r="B1617" s="188"/>
      <c r="C1617" s="188"/>
      <c r="D1617" s="190"/>
      <c r="E1617" s="190"/>
      <c r="F1617" s="190"/>
    </row>
    <row r="1618" spans="2:6" ht="15">
      <c r="B1618" s="188"/>
      <c r="C1618" s="188"/>
      <c r="D1618" s="190"/>
      <c r="E1618" s="190"/>
      <c r="F1618" s="190"/>
    </row>
    <row r="1619" spans="2:6" ht="15">
      <c r="B1619" s="188"/>
      <c r="C1619" s="188"/>
      <c r="D1619" s="190"/>
      <c r="E1619" s="190"/>
      <c r="F1619" s="190"/>
    </row>
    <row r="1620" spans="2:6" ht="15">
      <c r="B1620" s="188"/>
      <c r="C1620" s="188"/>
      <c r="D1620" s="190"/>
      <c r="E1620" s="190"/>
      <c r="F1620" s="190"/>
    </row>
    <row r="1621" spans="2:6" ht="15">
      <c r="B1621" s="188"/>
      <c r="C1621" s="188"/>
      <c r="D1621" s="190"/>
      <c r="E1621" s="190"/>
      <c r="F1621" s="190"/>
    </row>
    <row r="1622" spans="2:6" ht="15">
      <c r="B1622" s="188"/>
      <c r="C1622" s="188"/>
      <c r="D1622" s="190"/>
      <c r="E1622" s="190"/>
      <c r="F1622" s="190"/>
    </row>
    <row r="1623" spans="2:6" ht="15">
      <c r="B1623" s="188"/>
      <c r="C1623" s="188"/>
      <c r="D1623" s="190"/>
      <c r="E1623" s="190"/>
      <c r="F1623" s="190"/>
    </row>
    <row r="1624" spans="2:6" ht="15">
      <c r="B1624" s="188"/>
      <c r="C1624" s="188"/>
      <c r="D1624" s="190"/>
      <c r="E1624" s="190"/>
      <c r="F1624" s="190"/>
    </row>
    <row r="1625" spans="2:6" ht="15">
      <c r="B1625" s="188"/>
      <c r="C1625" s="188"/>
      <c r="D1625" s="190"/>
      <c r="E1625" s="190"/>
      <c r="F1625" s="190"/>
    </row>
    <row r="1626" spans="2:6" ht="15">
      <c r="B1626" s="188"/>
      <c r="C1626" s="188"/>
      <c r="D1626" s="190"/>
      <c r="E1626" s="190"/>
      <c r="F1626" s="190"/>
    </row>
    <row r="1627" spans="2:6" ht="15">
      <c r="B1627" s="188"/>
      <c r="C1627" s="188"/>
      <c r="D1627" s="190"/>
      <c r="E1627" s="190"/>
      <c r="F1627" s="190"/>
    </row>
    <row r="1628" spans="2:6" ht="15">
      <c r="B1628" s="188"/>
      <c r="C1628" s="188"/>
      <c r="D1628" s="190"/>
      <c r="E1628" s="190"/>
      <c r="F1628" s="190"/>
    </row>
    <row r="1629" spans="2:6" ht="15">
      <c r="B1629" s="188"/>
      <c r="C1629" s="188"/>
      <c r="D1629" s="190"/>
      <c r="E1629" s="190"/>
      <c r="F1629" s="190"/>
    </row>
    <row r="1630" spans="2:6" ht="15">
      <c r="B1630" s="188"/>
      <c r="C1630" s="188"/>
      <c r="D1630" s="190"/>
      <c r="E1630" s="190"/>
      <c r="F1630" s="190"/>
    </row>
    <row r="1631" spans="2:6" ht="15">
      <c r="B1631" s="188"/>
      <c r="C1631" s="188"/>
      <c r="D1631" s="190"/>
      <c r="E1631" s="190"/>
      <c r="F1631" s="190"/>
    </row>
    <row r="1632" spans="2:6" ht="15">
      <c r="B1632" s="188"/>
      <c r="C1632" s="188"/>
      <c r="D1632" s="190"/>
      <c r="E1632" s="190"/>
      <c r="F1632" s="190"/>
    </row>
    <row r="1633" spans="2:6" ht="15">
      <c r="B1633" s="188"/>
      <c r="C1633" s="188"/>
      <c r="D1633" s="190"/>
      <c r="E1633" s="190"/>
      <c r="F1633" s="190"/>
    </row>
    <row r="1634" spans="2:6" ht="15">
      <c r="B1634" s="188"/>
      <c r="C1634" s="188"/>
      <c r="D1634" s="190"/>
      <c r="E1634" s="190"/>
      <c r="F1634" s="190"/>
    </row>
    <row r="1635" spans="2:6" ht="15">
      <c r="B1635" s="188"/>
      <c r="C1635" s="188"/>
      <c r="D1635" s="190"/>
      <c r="E1635" s="190"/>
      <c r="F1635" s="190"/>
    </row>
    <row r="1636" spans="2:6" ht="15">
      <c r="B1636" s="188"/>
      <c r="C1636" s="188"/>
      <c r="D1636" s="190"/>
      <c r="E1636" s="190"/>
      <c r="F1636" s="190"/>
    </row>
    <row r="1637" spans="2:6" ht="15">
      <c r="B1637" s="188"/>
      <c r="C1637" s="188"/>
      <c r="D1637" s="190"/>
      <c r="E1637" s="190"/>
      <c r="F1637" s="190"/>
    </row>
    <row r="1638" spans="2:6" ht="15">
      <c r="B1638" s="188"/>
      <c r="C1638" s="188"/>
      <c r="D1638" s="190"/>
      <c r="E1638" s="190"/>
      <c r="F1638" s="190"/>
    </row>
    <row r="1639" spans="2:6" ht="15">
      <c r="B1639" s="188"/>
      <c r="C1639" s="188"/>
      <c r="D1639" s="190"/>
      <c r="E1639" s="190"/>
      <c r="F1639" s="190"/>
    </row>
    <row r="1640" spans="2:6" ht="15">
      <c r="B1640" s="188"/>
      <c r="C1640" s="188"/>
      <c r="D1640" s="190"/>
      <c r="E1640" s="190"/>
      <c r="F1640" s="190"/>
    </row>
    <row r="1641" spans="2:6" ht="15">
      <c r="B1641" s="188"/>
      <c r="C1641" s="188"/>
      <c r="D1641" s="190"/>
      <c r="E1641" s="190"/>
      <c r="F1641" s="190"/>
    </row>
    <row r="1642" spans="2:6" ht="15">
      <c r="B1642" s="188"/>
      <c r="C1642" s="188"/>
      <c r="D1642" s="190"/>
      <c r="E1642" s="190"/>
      <c r="F1642" s="190"/>
    </row>
    <row r="1643" spans="2:6" ht="15">
      <c r="B1643" s="188"/>
      <c r="C1643" s="188"/>
      <c r="D1643" s="190"/>
      <c r="E1643" s="190"/>
      <c r="F1643" s="190"/>
    </row>
    <row r="1644" spans="2:6" ht="15">
      <c r="B1644" s="188"/>
      <c r="C1644" s="188"/>
      <c r="D1644" s="190"/>
      <c r="E1644" s="190"/>
      <c r="F1644" s="190"/>
    </row>
    <row r="1645" spans="2:6" ht="15">
      <c r="B1645" s="188"/>
      <c r="C1645" s="188"/>
      <c r="D1645" s="190"/>
      <c r="E1645" s="190"/>
      <c r="F1645" s="190"/>
    </row>
    <row r="1646" spans="2:6" ht="15">
      <c r="B1646" s="188"/>
      <c r="C1646" s="188"/>
      <c r="D1646" s="190"/>
      <c r="E1646" s="190"/>
      <c r="F1646" s="190"/>
    </row>
    <row r="1647" spans="2:6" ht="15">
      <c r="B1647" s="188"/>
      <c r="C1647" s="188"/>
      <c r="D1647" s="190"/>
      <c r="E1647" s="190"/>
      <c r="F1647" s="190"/>
    </row>
    <row r="1648" spans="2:6" ht="15">
      <c r="B1648" s="188"/>
      <c r="C1648" s="188"/>
      <c r="D1648" s="190"/>
      <c r="E1648" s="190"/>
      <c r="F1648" s="190"/>
    </row>
    <row r="1649" spans="2:6" ht="15">
      <c r="B1649" s="188"/>
      <c r="C1649" s="188"/>
      <c r="D1649" s="190"/>
      <c r="E1649" s="190"/>
      <c r="F1649" s="190"/>
    </row>
    <row r="1650" spans="2:6" ht="15">
      <c r="B1650" s="188"/>
      <c r="C1650" s="188"/>
      <c r="D1650" s="190"/>
      <c r="E1650" s="190"/>
      <c r="F1650" s="190"/>
    </row>
    <row r="1651" spans="2:6" ht="15">
      <c r="B1651" s="188"/>
      <c r="C1651" s="188"/>
      <c r="D1651" s="190"/>
      <c r="E1651" s="190"/>
      <c r="F1651" s="190"/>
    </row>
    <row r="1652" spans="2:6" ht="15">
      <c r="B1652" s="188"/>
      <c r="C1652" s="188"/>
      <c r="D1652" s="190"/>
      <c r="E1652" s="190"/>
      <c r="F1652" s="190"/>
    </row>
    <row r="1653" spans="2:6" ht="15">
      <c r="B1653" s="188"/>
      <c r="C1653" s="188"/>
      <c r="D1653" s="190"/>
      <c r="E1653" s="190"/>
      <c r="F1653" s="190"/>
    </row>
    <row r="1654" spans="2:6" ht="15">
      <c r="B1654" s="188"/>
      <c r="C1654" s="188"/>
      <c r="D1654" s="190"/>
      <c r="E1654" s="190"/>
      <c r="F1654" s="190"/>
    </row>
    <row r="1655" spans="2:6" ht="15">
      <c r="B1655" s="188"/>
      <c r="C1655" s="188"/>
      <c r="D1655" s="190"/>
      <c r="E1655" s="190"/>
      <c r="F1655" s="190"/>
    </row>
    <row r="1656" spans="2:6" ht="15">
      <c r="B1656" s="188"/>
      <c r="C1656" s="188"/>
      <c r="D1656" s="190"/>
      <c r="E1656" s="190"/>
      <c r="F1656" s="190"/>
    </row>
    <row r="1657" spans="2:6" ht="15">
      <c r="B1657" s="188"/>
      <c r="C1657" s="188"/>
      <c r="D1657" s="190"/>
      <c r="E1657" s="190"/>
      <c r="F1657" s="190"/>
    </row>
    <row r="1658" spans="2:6" ht="15">
      <c r="B1658" s="188"/>
      <c r="C1658" s="188"/>
      <c r="D1658" s="190"/>
      <c r="E1658" s="190"/>
      <c r="F1658" s="190"/>
    </row>
    <row r="1659" spans="2:6" ht="15">
      <c r="B1659" s="188"/>
      <c r="C1659" s="188"/>
      <c r="D1659" s="190"/>
      <c r="E1659" s="190"/>
      <c r="F1659" s="190"/>
    </row>
    <row r="1660" spans="2:6" ht="15">
      <c r="B1660" s="188"/>
      <c r="C1660" s="188"/>
      <c r="D1660" s="190"/>
      <c r="E1660" s="190"/>
      <c r="F1660" s="190"/>
    </row>
    <row r="1661" spans="2:6" ht="15">
      <c r="B1661" s="188"/>
      <c r="C1661" s="188"/>
      <c r="D1661" s="190"/>
      <c r="E1661" s="190"/>
      <c r="F1661" s="190"/>
    </row>
    <row r="1662" spans="2:6" ht="15">
      <c r="B1662" s="188"/>
      <c r="C1662" s="188"/>
      <c r="D1662" s="190"/>
      <c r="E1662" s="190"/>
      <c r="F1662" s="190"/>
    </row>
    <row r="1663" spans="2:6" ht="15">
      <c r="B1663" s="188"/>
      <c r="C1663" s="188"/>
      <c r="D1663" s="190"/>
      <c r="E1663" s="190"/>
      <c r="F1663" s="190"/>
    </row>
    <row r="1664" spans="2:6" ht="15">
      <c r="B1664" s="188"/>
      <c r="C1664" s="188"/>
      <c r="D1664" s="190"/>
      <c r="E1664" s="190"/>
      <c r="F1664" s="190"/>
    </row>
    <row r="1665" spans="2:6" ht="15">
      <c r="B1665" s="188"/>
      <c r="C1665" s="188"/>
      <c r="D1665" s="190"/>
      <c r="E1665" s="190"/>
      <c r="F1665" s="190"/>
    </row>
    <row r="1666" spans="2:6" ht="15">
      <c r="B1666" s="188"/>
      <c r="C1666" s="188"/>
      <c r="D1666" s="190"/>
      <c r="E1666" s="190"/>
      <c r="F1666" s="190"/>
    </row>
    <row r="1667" spans="2:6" ht="15">
      <c r="B1667" s="188"/>
      <c r="C1667" s="188"/>
      <c r="D1667" s="190"/>
      <c r="E1667" s="190"/>
      <c r="F1667" s="190"/>
    </row>
    <row r="1668" spans="2:6" ht="15">
      <c r="B1668" s="188"/>
      <c r="C1668" s="188"/>
      <c r="D1668" s="190"/>
      <c r="E1668" s="190"/>
      <c r="F1668" s="190"/>
    </row>
    <row r="1669" spans="2:6" ht="15">
      <c r="B1669" s="188"/>
      <c r="C1669" s="188"/>
      <c r="D1669" s="190"/>
      <c r="E1669" s="190"/>
      <c r="F1669" s="190"/>
    </row>
    <row r="1670" spans="2:6" ht="15">
      <c r="B1670" s="188"/>
      <c r="C1670" s="188"/>
      <c r="D1670" s="190"/>
      <c r="E1670" s="190"/>
      <c r="F1670" s="190"/>
    </row>
    <row r="1671" spans="2:6" ht="15">
      <c r="B1671" s="188"/>
      <c r="C1671" s="188"/>
      <c r="D1671" s="190"/>
      <c r="E1671" s="190"/>
      <c r="F1671" s="190"/>
    </row>
    <row r="1672" spans="2:6" ht="15">
      <c r="B1672" s="188"/>
      <c r="C1672" s="188"/>
      <c r="D1672" s="190"/>
      <c r="E1672" s="190"/>
      <c r="F1672" s="190"/>
    </row>
    <row r="1673" spans="2:6" ht="15">
      <c r="B1673" s="188"/>
      <c r="C1673" s="188"/>
      <c r="D1673" s="190"/>
      <c r="E1673" s="190"/>
      <c r="F1673" s="190"/>
    </row>
  </sheetData>
  <printOptions/>
  <pageMargins left="0.75" right="0.75" top="1" bottom="1" header="0.5" footer="0.5"/>
  <pageSetup fitToHeight="1" fitToWidth="1" horizontalDpi="300" verticalDpi="300" orientation="portrait" scale="4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618"/>
  <sheetViews>
    <sheetView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5.6640625" style="2" customWidth="1"/>
    <col min="2" max="2" width="14.21484375" style="0" customWidth="1"/>
    <col min="3" max="3" width="19.99609375" style="0" customWidth="1"/>
    <col min="4" max="4" width="16.77734375" style="0" customWidth="1"/>
    <col min="5" max="6" width="5.6640625" style="0" customWidth="1"/>
    <col min="7" max="9" width="11.6640625" style="0" customWidth="1"/>
    <col min="10" max="10" width="35.4453125" style="0" customWidth="1"/>
    <col min="11" max="16384" width="9.6640625" style="0" customWidth="1"/>
  </cols>
  <sheetData>
    <row r="1" ht="18">
      <c r="A1" s="7" t="s">
        <v>853</v>
      </c>
    </row>
    <row r="2" ht="18">
      <c r="A2" s="7" t="s">
        <v>852</v>
      </c>
    </row>
    <row r="3" ht="15.75" thickBot="1"/>
    <row r="4" spans="1:10" ht="30" customHeight="1" thickTop="1">
      <c r="A4" s="44"/>
      <c r="B4" s="45"/>
      <c r="C4" s="45" t="s">
        <v>5</v>
      </c>
      <c r="D4" s="45"/>
      <c r="E4" s="45"/>
      <c r="F4" s="45" t="s">
        <v>1</v>
      </c>
      <c r="G4" s="46"/>
      <c r="H4" s="45"/>
      <c r="I4" s="45" t="s">
        <v>139</v>
      </c>
      <c r="J4" s="45" t="s">
        <v>2</v>
      </c>
    </row>
    <row r="5" spans="1:10" ht="15.75" customHeight="1" thickBot="1">
      <c r="A5" s="47" t="s">
        <v>3</v>
      </c>
      <c r="B5" s="48" t="s">
        <v>4</v>
      </c>
      <c r="C5" s="48" t="s">
        <v>0</v>
      </c>
      <c r="D5" s="50" t="s">
        <v>401</v>
      </c>
      <c r="E5" s="48" t="s">
        <v>6</v>
      </c>
      <c r="F5" s="49" t="s">
        <v>7</v>
      </c>
      <c r="G5" s="50" t="s">
        <v>587</v>
      </c>
      <c r="H5" s="49" t="s">
        <v>9</v>
      </c>
      <c r="I5" s="49" t="s">
        <v>140</v>
      </c>
      <c r="J5" s="50" t="s">
        <v>0</v>
      </c>
    </row>
    <row r="6" spans="1:10" ht="15.75" customHeight="1" thickTop="1">
      <c r="A6" s="220"/>
      <c r="B6" s="221"/>
      <c r="C6" s="221"/>
      <c r="D6" s="222"/>
      <c r="E6" s="221"/>
      <c r="F6" s="223"/>
      <c r="G6" s="222"/>
      <c r="H6" s="223"/>
      <c r="I6" s="223"/>
      <c r="J6" s="222"/>
    </row>
    <row r="7" spans="1:10" ht="15">
      <c r="A7" s="175">
        <v>1</v>
      </c>
      <c r="B7" s="170" t="s">
        <v>10</v>
      </c>
      <c r="C7" s="170" t="s">
        <v>742</v>
      </c>
      <c r="D7" s="191"/>
      <c r="E7" s="170" t="s">
        <v>11</v>
      </c>
      <c r="F7" s="177" t="s">
        <v>12</v>
      </c>
      <c r="G7" s="256">
        <v>10.82686</v>
      </c>
      <c r="H7" s="158">
        <v>10.6564452236</v>
      </c>
      <c r="I7" s="9">
        <f aca="true" t="shared" si="0" ref="I7:I39">ROUND(IF(G7=0,H7,IF(H7=0,G7,AVERAGE(G7,H7))),2)</f>
        <v>10.74</v>
      </c>
      <c r="J7" s="191" t="s">
        <v>378</v>
      </c>
    </row>
    <row r="8" spans="1:10" ht="15">
      <c r="A8" s="175">
        <v>2</v>
      </c>
      <c r="B8" s="170" t="s">
        <v>10</v>
      </c>
      <c r="C8" s="170" t="s">
        <v>743</v>
      </c>
      <c r="D8" s="191"/>
      <c r="E8" s="170" t="s">
        <v>11</v>
      </c>
      <c r="F8" s="177" t="s">
        <v>12</v>
      </c>
      <c r="G8" s="256">
        <v>25.59076</v>
      </c>
      <c r="H8" s="158">
        <v>25.1879614376</v>
      </c>
      <c r="I8" s="9">
        <f t="shared" si="0"/>
        <v>25.39</v>
      </c>
      <c r="J8" s="191" t="s">
        <v>13</v>
      </c>
    </row>
    <row r="9" spans="1:10" ht="15">
      <c r="A9" s="175">
        <v>3</v>
      </c>
      <c r="B9" s="177" t="s">
        <v>14</v>
      </c>
      <c r="C9" s="177" t="s">
        <v>15</v>
      </c>
      <c r="D9" s="191"/>
      <c r="E9" s="177" t="s">
        <v>11</v>
      </c>
      <c r="F9" s="170" t="s">
        <v>23</v>
      </c>
      <c r="G9" s="256">
        <v>201.7733</v>
      </c>
      <c r="H9" s="158">
        <v>198.59738825800002</v>
      </c>
      <c r="I9" s="9">
        <f t="shared" si="0"/>
        <v>200.19</v>
      </c>
      <c r="J9" s="191" t="s">
        <v>607</v>
      </c>
    </row>
    <row r="10" spans="1:10" ht="15">
      <c r="A10" s="175">
        <v>4</v>
      </c>
      <c r="B10" s="177" t="s">
        <v>17</v>
      </c>
      <c r="C10" s="177" t="s">
        <v>18</v>
      </c>
      <c r="D10" s="191"/>
      <c r="E10" s="177" t="s">
        <v>19</v>
      </c>
      <c r="F10" s="170"/>
      <c r="G10" s="256">
        <v>16.24029</v>
      </c>
      <c r="H10" s="158">
        <v>15.984667835400002</v>
      </c>
      <c r="I10" s="9">
        <f t="shared" si="0"/>
        <v>16.11</v>
      </c>
      <c r="J10" s="191" t="s">
        <v>608</v>
      </c>
    </row>
    <row r="11" spans="1:10" ht="15">
      <c r="A11" s="175">
        <v>5</v>
      </c>
      <c r="B11" s="177" t="s">
        <v>14</v>
      </c>
      <c r="C11" s="177" t="s">
        <v>20</v>
      </c>
      <c r="D11" s="191"/>
      <c r="E11" s="177" t="s">
        <v>16</v>
      </c>
      <c r="F11" s="170"/>
      <c r="G11" s="256">
        <v>8.956766</v>
      </c>
      <c r="H11" s="158">
        <v>8.81578650316</v>
      </c>
      <c r="I11" s="9">
        <f t="shared" si="0"/>
        <v>8.89</v>
      </c>
      <c r="J11" s="191" t="s">
        <v>609</v>
      </c>
    </row>
    <row r="12" spans="1:10" ht="15">
      <c r="A12" s="175">
        <v>7</v>
      </c>
      <c r="B12" s="170" t="s">
        <v>21</v>
      </c>
      <c r="C12" s="170" t="s">
        <v>22</v>
      </c>
      <c r="D12" s="191"/>
      <c r="E12" s="170" t="s">
        <v>11</v>
      </c>
      <c r="F12" s="177" t="s">
        <v>23</v>
      </c>
      <c r="G12" s="257">
        <v>113.18990000000001</v>
      </c>
      <c r="H12" s="158">
        <v>111.40829097400001</v>
      </c>
      <c r="I12" s="9">
        <f t="shared" si="0"/>
        <v>112.3</v>
      </c>
      <c r="J12" s="191" t="s">
        <v>610</v>
      </c>
    </row>
    <row r="13" spans="1:10" ht="15">
      <c r="A13" s="175">
        <v>8</v>
      </c>
      <c r="B13" s="170" t="s">
        <v>21</v>
      </c>
      <c r="C13" s="170" t="s">
        <v>24</v>
      </c>
      <c r="D13" s="191"/>
      <c r="E13" s="170" t="s">
        <v>11</v>
      </c>
      <c r="F13" s="177" t="s">
        <v>23</v>
      </c>
      <c r="G13" s="256">
        <v>132.8751</v>
      </c>
      <c r="H13" s="158">
        <v>130.78364592600002</v>
      </c>
      <c r="I13" s="9">
        <f t="shared" si="0"/>
        <v>131.83</v>
      </c>
      <c r="J13" s="191" t="s">
        <v>611</v>
      </c>
    </row>
    <row r="14" spans="1:10" ht="15">
      <c r="A14" s="175">
        <v>9</v>
      </c>
      <c r="B14" s="170" t="s">
        <v>21</v>
      </c>
      <c r="C14" s="170" t="s">
        <v>25</v>
      </c>
      <c r="D14" s="191"/>
      <c r="E14" s="170" t="s">
        <v>11</v>
      </c>
      <c r="F14" s="177" t="s">
        <v>23</v>
      </c>
      <c r="G14" s="256">
        <v>83.6621</v>
      </c>
      <c r="H14" s="158">
        <v>82.345258546</v>
      </c>
      <c r="I14" s="9">
        <f t="shared" si="0"/>
        <v>83</v>
      </c>
      <c r="J14" s="191" t="s">
        <v>612</v>
      </c>
    </row>
    <row r="15" spans="1:10" ht="15">
      <c r="A15" s="175">
        <v>10</v>
      </c>
      <c r="B15" s="170" t="s">
        <v>10</v>
      </c>
      <c r="C15" s="170" t="s">
        <v>411</v>
      </c>
      <c r="D15" s="191" t="s">
        <v>466</v>
      </c>
      <c r="E15" s="170" t="s">
        <v>11</v>
      </c>
      <c r="F15" s="170" t="s">
        <v>32</v>
      </c>
      <c r="G15" s="256">
        <v>10.33473</v>
      </c>
      <c r="H15" s="158">
        <v>10.1720613498</v>
      </c>
      <c r="I15" s="9">
        <f t="shared" si="0"/>
        <v>10.25</v>
      </c>
      <c r="J15" s="191" t="s">
        <v>752</v>
      </c>
    </row>
    <row r="16" spans="1:10" ht="15">
      <c r="A16" s="175">
        <v>12</v>
      </c>
      <c r="B16" s="177" t="s">
        <v>14</v>
      </c>
      <c r="C16" s="177" t="s">
        <v>26</v>
      </c>
      <c r="D16" s="191"/>
      <c r="E16" s="177" t="s">
        <v>11</v>
      </c>
      <c r="F16" s="170"/>
      <c r="G16" s="256">
        <v>295.278</v>
      </c>
      <c r="H16" s="158">
        <v>290.63032428</v>
      </c>
      <c r="I16" s="9">
        <f t="shared" si="0"/>
        <v>292.95</v>
      </c>
      <c r="J16" s="191" t="s">
        <v>613</v>
      </c>
    </row>
    <row r="17" spans="1:10" ht="15">
      <c r="A17" s="175">
        <v>13</v>
      </c>
      <c r="B17" s="170" t="s">
        <v>10</v>
      </c>
      <c r="C17" s="170" t="s">
        <v>27</v>
      </c>
      <c r="D17" s="191" t="s">
        <v>467</v>
      </c>
      <c r="E17" s="170" t="s">
        <v>11</v>
      </c>
      <c r="F17" s="177" t="s">
        <v>12</v>
      </c>
      <c r="G17" s="256">
        <v>71.01435900000001</v>
      </c>
      <c r="H17" s="158">
        <v>69.89659298934002</v>
      </c>
      <c r="I17" s="9">
        <f t="shared" si="0"/>
        <v>70.46</v>
      </c>
      <c r="J17" s="191" t="s">
        <v>614</v>
      </c>
    </row>
    <row r="18" spans="1:10" ht="15">
      <c r="A18" s="175">
        <v>14</v>
      </c>
      <c r="B18" s="177" t="s">
        <v>28</v>
      </c>
      <c r="C18" s="177" t="s">
        <v>29</v>
      </c>
      <c r="D18" s="191"/>
      <c r="E18" s="177" t="s">
        <v>16</v>
      </c>
      <c r="F18" s="177"/>
      <c r="G18" s="256">
        <v>3.690975</v>
      </c>
      <c r="H18" s="158">
        <v>3.6328790535</v>
      </c>
      <c r="I18" s="9">
        <f t="shared" si="0"/>
        <v>3.66</v>
      </c>
      <c r="J18" s="191" t="s">
        <v>615</v>
      </c>
    </row>
    <row r="19" spans="1:10" ht="15">
      <c r="A19" s="175">
        <v>15</v>
      </c>
      <c r="B19" s="177" t="s">
        <v>14</v>
      </c>
      <c r="C19" s="177" t="s">
        <v>30</v>
      </c>
      <c r="D19" s="191"/>
      <c r="E19" s="177" t="s">
        <v>16</v>
      </c>
      <c r="F19" s="177"/>
      <c r="G19" s="256">
        <v>55.61069</v>
      </c>
      <c r="H19" s="158">
        <v>54.7353777394</v>
      </c>
      <c r="I19" s="9">
        <f t="shared" si="0"/>
        <v>55.17</v>
      </c>
      <c r="J19" s="191" t="s">
        <v>616</v>
      </c>
    </row>
    <row r="20" spans="1:10" ht="15">
      <c r="A20" s="175">
        <v>16</v>
      </c>
      <c r="B20" s="170" t="s">
        <v>14</v>
      </c>
      <c r="C20" s="170" t="s">
        <v>31</v>
      </c>
      <c r="D20" s="191"/>
      <c r="E20" s="170" t="s">
        <v>16</v>
      </c>
      <c r="F20" s="170" t="s">
        <v>16</v>
      </c>
      <c r="G20" s="257">
        <v>15.6694192</v>
      </c>
      <c r="H20" s="158">
        <v>15.422782541792001</v>
      </c>
      <c r="I20" s="9">
        <f t="shared" si="0"/>
        <v>15.55</v>
      </c>
      <c r="J20" s="191" t="s">
        <v>617</v>
      </c>
    </row>
    <row r="21" spans="1:10" ht="15">
      <c r="A21" s="175">
        <v>17</v>
      </c>
      <c r="B21" s="170" t="s">
        <v>10</v>
      </c>
      <c r="C21" s="170" t="s">
        <v>753</v>
      </c>
      <c r="D21" s="191" t="s">
        <v>466</v>
      </c>
      <c r="E21" s="170" t="s">
        <v>11</v>
      </c>
      <c r="F21" s="177" t="s">
        <v>32</v>
      </c>
      <c r="G21" s="256">
        <v>37.89401</v>
      </c>
      <c r="H21" s="158">
        <v>37.2975582826</v>
      </c>
      <c r="I21" s="9">
        <f t="shared" si="0"/>
        <v>37.6</v>
      </c>
      <c r="J21" s="191" t="s">
        <v>754</v>
      </c>
    </row>
    <row r="22" spans="1:10" ht="15">
      <c r="A22" s="175">
        <v>18</v>
      </c>
      <c r="B22" s="170" t="s">
        <v>21</v>
      </c>
      <c r="C22" s="170" t="s">
        <v>33</v>
      </c>
      <c r="D22" s="191"/>
      <c r="E22" s="170" t="s">
        <v>11</v>
      </c>
      <c r="F22" s="170"/>
      <c r="G22" s="256">
        <v>88.5834</v>
      </c>
      <c r="H22" s="158">
        <v>87.189097284</v>
      </c>
      <c r="I22" s="9">
        <f t="shared" si="0"/>
        <v>87.89</v>
      </c>
      <c r="J22" s="252" t="s">
        <v>618</v>
      </c>
    </row>
    <row r="23" spans="1:10" ht="15">
      <c r="A23" s="247">
        <v>19</v>
      </c>
      <c r="B23" s="248" t="s">
        <v>10</v>
      </c>
      <c r="C23" s="248" t="s">
        <v>34</v>
      </c>
      <c r="D23" s="249" t="s">
        <v>599</v>
      </c>
      <c r="E23" s="248" t="s">
        <v>11</v>
      </c>
      <c r="F23" s="250"/>
      <c r="G23" s="255">
        <v>0</v>
      </c>
      <c r="H23" s="158">
        <v>0</v>
      </c>
      <c r="I23" s="251">
        <f t="shared" si="0"/>
        <v>0</v>
      </c>
      <c r="J23" s="249" t="s">
        <v>619</v>
      </c>
    </row>
    <row r="24" spans="1:10" ht="15">
      <c r="A24" s="175">
        <v>20</v>
      </c>
      <c r="B24" s="170" t="s">
        <v>10</v>
      </c>
      <c r="C24" s="170" t="s">
        <v>35</v>
      </c>
      <c r="D24" s="191"/>
      <c r="E24" s="170" t="s">
        <v>11</v>
      </c>
      <c r="F24" s="170"/>
      <c r="G24" s="257">
        <v>65.94542</v>
      </c>
      <c r="H24" s="158">
        <v>64.9074390892</v>
      </c>
      <c r="I24" s="9">
        <f t="shared" si="0"/>
        <v>65.43</v>
      </c>
      <c r="J24" s="191" t="s">
        <v>620</v>
      </c>
    </row>
    <row r="25" spans="1:10" ht="15">
      <c r="A25" s="175">
        <v>21</v>
      </c>
      <c r="B25" s="177" t="s">
        <v>14</v>
      </c>
      <c r="C25" s="177" t="s">
        <v>36</v>
      </c>
      <c r="D25" s="191"/>
      <c r="E25" s="177" t="s">
        <v>16</v>
      </c>
      <c r="F25" s="177" t="s">
        <v>16</v>
      </c>
      <c r="G25" s="256">
        <v>2.214585</v>
      </c>
      <c r="H25" s="158">
        <v>2.1797274321</v>
      </c>
      <c r="I25" s="9">
        <f t="shared" si="0"/>
        <v>2.2</v>
      </c>
      <c r="J25" s="191" t="s">
        <v>621</v>
      </c>
    </row>
    <row r="26" spans="1:10" ht="15">
      <c r="A26" s="175">
        <v>22</v>
      </c>
      <c r="B26" s="170" t="s">
        <v>14</v>
      </c>
      <c r="C26" s="170" t="s">
        <v>37</v>
      </c>
      <c r="D26" s="191"/>
      <c r="E26" s="170" t="s">
        <v>11</v>
      </c>
      <c r="F26" s="177" t="s">
        <v>12</v>
      </c>
      <c r="G26" s="256">
        <v>39.86253</v>
      </c>
      <c r="H26" s="158">
        <v>39.2350937778</v>
      </c>
      <c r="I26" s="9">
        <f t="shared" si="0"/>
        <v>39.55</v>
      </c>
      <c r="J26" s="191" t="s">
        <v>622</v>
      </c>
    </row>
    <row r="27" spans="1:10" ht="15">
      <c r="A27" s="175">
        <v>23</v>
      </c>
      <c r="B27" s="170" t="s">
        <v>28</v>
      </c>
      <c r="C27" s="177" t="s">
        <v>38</v>
      </c>
      <c r="D27" s="191" t="s">
        <v>480</v>
      </c>
      <c r="E27" s="170" t="s">
        <v>16</v>
      </c>
      <c r="F27" s="170" t="s">
        <v>16</v>
      </c>
      <c r="G27" s="256">
        <v>7.87408</v>
      </c>
      <c r="H27" s="158">
        <v>7.7501419808000005</v>
      </c>
      <c r="I27" s="9">
        <f t="shared" si="0"/>
        <v>7.81</v>
      </c>
      <c r="J27" s="191" t="s">
        <v>623</v>
      </c>
    </row>
    <row r="28" spans="1:10" ht="15">
      <c r="A28" s="175">
        <v>24</v>
      </c>
      <c r="B28" s="177" t="s">
        <v>10</v>
      </c>
      <c r="C28" s="177" t="s">
        <v>39</v>
      </c>
      <c r="D28" s="191"/>
      <c r="E28" s="177" t="s">
        <v>23</v>
      </c>
      <c r="F28" s="177" t="s">
        <v>23</v>
      </c>
      <c r="G28" s="256">
        <v>11.81112</v>
      </c>
      <c r="H28" s="158">
        <v>11.625212971200002</v>
      </c>
      <c r="I28" s="9">
        <f t="shared" si="0"/>
        <v>11.72</v>
      </c>
      <c r="J28" s="191" t="s">
        <v>624</v>
      </c>
    </row>
    <row r="29" spans="1:10" ht="15">
      <c r="A29" s="175">
        <v>25</v>
      </c>
      <c r="B29" s="170" t="s">
        <v>10</v>
      </c>
      <c r="C29" s="170" t="s">
        <v>755</v>
      </c>
      <c r="D29" s="191"/>
      <c r="E29" s="170" t="s">
        <v>16</v>
      </c>
      <c r="F29" s="177" t="s">
        <v>16</v>
      </c>
      <c r="G29" s="256">
        <v>25.05</v>
      </c>
      <c r="H29" s="158">
        <v>24.32</v>
      </c>
      <c r="I29" s="9">
        <f t="shared" si="0"/>
        <v>24.69</v>
      </c>
      <c r="J29" s="191" t="s">
        <v>758</v>
      </c>
    </row>
    <row r="30" spans="1:10" ht="15">
      <c r="A30" s="175">
        <v>26</v>
      </c>
      <c r="B30" s="170" t="s">
        <v>14</v>
      </c>
      <c r="C30" s="170" t="s">
        <v>40</v>
      </c>
      <c r="D30" s="191"/>
      <c r="E30" s="170" t="s">
        <v>16</v>
      </c>
      <c r="F30" s="170" t="s">
        <v>16</v>
      </c>
      <c r="G30" s="256">
        <v>2.95278</v>
      </c>
      <c r="H30" s="158">
        <v>2.9063032428000004</v>
      </c>
      <c r="I30" s="9">
        <f t="shared" si="0"/>
        <v>2.93</v>
      </c>
      <c r="J30" s="191" t="s">
        <v>41</v>
      </c>
    </row>
    <row r="31" spans="1:10" ht="15">
      <c r="A31" s="175">
        <v>27</v>
      </c>
      <c r="B31" s="177" t="s">
        <v>28</v>
      </c>
      <c r="C31" s="177" t="s">
        <v>42</v>
      </c>
      <c r="D31" s="191"/>
      <c r="E31" s="177" t="s">
        <v>16</v>
      </c>
      <c r="F31" s="170"/>
      <c r="G31" s="256">
        <v>2.4114370000000003</v>
      </c>
      <c r="H31" s="158">
        <v>2.37348098162</v>
      </c>
      <c r="I31" s="9">
        <f t="shared" si="0"/>
        <v>2.39</v>
      </c>
      <c r="J31" s="191" t="s">
        <v>625</v>
      </c>
    </row>
    <row r="32" spans="1:10" ht="15">
      <c r="A32" s="175">
        <v>28</v>
      </c>
      <c r="B32" s="170" t="s">
        <v>10</v>
      </c>
      <c r="C32" s="170" t="s">
        <v>43</v>
      </c>
      <c r="D32" s="191"/>
      <c r="E32" s="170" t="s">
        <v>23</v>
      </c>
      <c r="F32" s="177" t="s">
        <v>23</v>
      </c>
      <c r="G32" s="256">
        <v>11.565055000000001</v>
      </c>
      <c r="H32" s="158">
        <v>11.3830210343</v>
      </c>
      <c r="I32" s="9">
        <f t="shared" si="0"/>
        <v>11.47</v>
      </c>
      <c r="J32" s="191" t="s">
        <v>626</v>
      </c>
    </row>
    <row r="33" spans="1:10" ht="15">
      <c r="A33" s="175">
        <v>29</v>
      </c>
      <c r="B33" s="170" t="s">
        <v>10</v>
      </c>
      <c r="C33" s="170" t="s">
        <v>44</v>
      </c>
      <c r="D33" s="191" t="s">
        <v>476</v>
      </c>
      <c r="E33" s="170" t="s">
        <v>11</v>
      </c>
      <c r="F33" s="170"/>
      <c r="G33" s="256">
        <v>116.73323599999999</v>
      </c>
      <c r="H33" s="158">
        <v>114.89585486536</v>
      </c>
      <c r="I33" s="9">
        <f t="shared" si="0"/>
        <v>115.81</v>
      </c>
      <c r="J33" s="191" t="s">
        <v>627</v>
      </c>
    </row>
    <row r="34" spans="1:10" ht="15">
      <c r="A34" s="175">
        <v>30</v>
      </c>
      <c r="B34" s="170" t="s">
        <v>10</v>
      </c>
      <c r="C34" s="170" t="s">
        <v>131</v>
      </c>
      <c r="D34" s="191" t="s">
        <v>474</v>
      </c>
      <c r="E34" s="170" t="s">
        <v>11</v>
      </c>
      <c r="F34" s="170" t="s">
        <v>12</v>
      </c>
      <c r="G34" s="256">
        <v>81.69358</v>
      </c>
      <c r="H34" s="158">
        <v>80.4077230508</v>
      </c>
      <c r="I34" s="9">
        <f t="shared" si="0"/>
        <v>81.05</v>
      </c>
      <c r="J34" s="191" t="s">
        <v>628</v>
      </c>
    </row>
    <row r="35" spans="1:10" ht="15">
      <c r="A35" s="175">
        <v>31</v>
      </c>
      <c r="B35" s="170" t="s">
        <v>10</v>
      </c>
      <c r="C35" s="170" t="s">
        <v>45</v>
      </c>
      <c r="D35" s="191" t="s">
        <v>466</v>
      </c>
      <c r="E35" s="170" t="s">
        <v>11</v>
      </c>
      <c r="F35" s="177" t="s">
        <v>32</v>
      </c>
      <c r="G35" s="256">
        <v>34.4491</v>
      </c>
      <c r="H35" s="158">
        <v>33.906871166</v>
      </c>
      <c r="I35" s="9">
        <f t="shared" si="0"/>
        <v>34.18</v>
      </c>
      <c r="J35" s="191" t="s">
        <v>629</v>
      </c>
    </row>
    <row r="36" spans="1:10" ht="15">
      <c r="A36" s="175">
        <v>32</v>
      </c>
      <c r="B36" s="177" t="s">
        <v>10</v>
      </c>
      <c r="C36" s="177" t="s">
        <v>46</v>
      </c>
      <c r="D36" s="191" t="s">
        <v>466</v>
      </c>
      <c r="E36" s="177" t="s">
        <v>16</v>
      </c>
      <c r="F36" s="177"/>
      <c r="G36" s="256">
        <v>7.38195</v>
      </c>
      <c r="H36" s="158">
        <v>7.265758107</v>
      </c>
      <c r="I36" s="9">
        <f t="shared" si="0"/>
        <v>7.32</v>
      </c>
      <c r="J36" s="191" t="s">
        <v>629</v>
      </c>
    </row>
    <row r="37" spans="1:10" ht="15">
      <c r="A37" s="175">
        <v>33</v>
      </c>
      <c r="B37" s="170" t="s">
        <v>21</v>
      </c>
      <c r="C37" s="170" t="s">
        <v>129</v>
      </c>
      <c r="D37" s="191"/>
      <c r="E37" s="170" t="s">
        <v>16</v>
      </c>
      <c r="F37" s="170"/>
      <c r="G37" s="256">
        <v>2.5295482</v>
      </c>
      <c r="H37" s="158">
        <v>2.489733111332</v>
      </c>
      <c r="I37" s="9">
        <f t="shared" si="0"/>
        <v>2.51</v>
      </c>
      <c r="J37" s="191" t="s">
        <v>630</v>
      </c>
    </row>
    <row r="38" spans="1:10" ht="15">
      <c r="A38" s="175">
        <v>34</v>
      </c>
      <c r="B38" s="170" t="s">
        <v>21</v>
      </c>
      <c r="C38" s="170" t="s">
        <v>130</v>
      </c>
      <c r="D38" s="191"/>
      <c r="E38" s="170" t="s">
        <v>11</v>
      </c>
      <c r="F38" s="170"/>
      <c r="G38" s="256">
        <v>93.5047</v>
      </c>
      <c r="H38" s="158">
        <v>92.032936022</v>
      </c>
      <c r="I38" s="9">
        <f t="shared" si="0"/>
        <v>92.77</v>
      </c>
      <c r="J38" s="191" t="s">
        <v>631</v>
      </c>
    </row>
    <row r="39" spans="1:10" ht="15">
      <c r="A39" s="175">
        <v>35</v>
      </c>
      <c r="B39" s="170" t="s">
        <v>10</v>
      </c>
      <c r="C39" s="170" t="s">
        <v>47</v>
      </c>
      <c r="D39" s="191"/>
      <c r="E39" s="170" t="s">
        <v>11</v>
      </c>
      <c r="F39" s="177" t="s">
        <v>12</v>
      </c>
      <c r="G39" s="256">
        <v>39.370400000000004</v>
      </c>
      <c r="H39" s="158">
        <v>38.750709904000004</v>
      </c>
      <c r="I39" s="9">
        <f t="shared" si="0"/>
        <v>39.06</v>
      </c>
      <c r="J39" s="191" t="s">
        <v>632</v>
      </c>
    </row>
    <row r="40" spans="1:10" ht="15">
      <c r="A40" s="175">
        <v>36</v>
      </c>
      <c r="B40" s="170" t="s">
        <v>21</v>
      </c>
      <c r="C40" s="170" t="s">
        <v>48</v>
      </c>
      <c r="D40" s="191"/>
      <c r="E40" s="170" t="s">
        <v>11</v>
      </c>
      <c r="F40" s="177" t="s">
        <v>12</v>
      </c>
      <c r="G40" s="256">
        <v>23.62224</v>
      </c>
      <c r="H40" s="158">
        <v>23.250425942400003</v>
      </c>
      <c r="I40" s="9">
        <f aca="true" t="shared" si="1" ref="I40:I71">ROUND(IF(G40=0,H40,IF(H40=0,G40,AVERAGE(G40,H40))),2)</f>
        <v>23.44</v>
      </c>
      <c r="J40" s="191" t="s">
        <v>633</v>
      </c>
    </row>
    <row r="41" spans="1:10" ht="15">
      <c r="A41" s="175">
        <v>38</v>
      </c>
      <c r="B41" s="170" t="s">
        <v>10</v>
      </c>
      <c r="C41" s="170" t="s">
        <v>50</v>
      </c>
      <c r="D41" s="191"/>
      <c r="E41" s="170" t="s">
        <v>16</v>
      </c>
      <c r="F41" s="177" t="s">
        <v>16</v>
      </c>
      <c r="G41" s="256">
        <v>14.27177</v>
      </c>
      <c r="H41" s="158">
        <v>14.047132340200001</v>
      </c>
      <c r="I41" s="9">
        <f t="shared" si="1"/>
        <v>14.16</v>
      </c>
      <c r="J41" s="191" t="s">
        <v>634</v>
      </c>
    </row>
    <row r="42" spans="1:10" ht="15">
      <c r="A42" s="175">
        <v>39</v>
      </c>
      <c r="B42" s="170" t="s">
        <v>10</v>
      </c>
      <c r="C42" s="170" t="s">
        <v>135</v>
      </c>
      <c r="D42" s="191" t="s">
        <v>481</v>
      </c>
      <c r="E42" s="170" t="s">
        <v>11</v>
      </c>
      <c r="F42" s="170"/>
      <c r="G42" s="257">
        <v>35.43336</v>
      </c>
      <c r="H42" s="158">
        <v>34.8756389136</v>
      </c>
      <c r="I42" s="9">
        <f t="shared" si="1"/>
        <v>35.15</v>
      </c>
      <c r="J42" s="191" t="s">
        <v>635</v>
      </c>
    </row>
    <row r="43" spans="1:10" ht="15">
      <c r="A43" s="175">
        <v>40</v>
      </c>
      <c r="B43" s="170" t="s">
        <v>10</v>
      </c>
      <c r="C43" s="170" t="s">
        <v>134</v>
      </c>
      <c r="D43" s="191" t="s">
        <v>481</v>
      </c>
      <c r="E43" s="170" t="s">
        <v>16</v>
      </c>
      <c r="F43" s="170"/>
      <c r="G43" s="256">
        <v>7.628015</v>
      </c>
      <c r="H43" s="158">
        <v>7.5079500439</v>
      </c>
      <c r="I43" s="9">
        <f t="shared" si="1"/>
        <v>7.57</v>
      </c>
      <c r="J43" s="191" t="s">
        <v>635</v>
      </c>
    </row>
    <row r="44" spans="1:10" s="6" customFormat="1" ht="15">
      <c r="A44" s="175">
        <v>41</v>
      </c>
      <c r="B44" s="170" t="s">
        <v>21</v>
      </c>
      <c r="C44" s="170" t="s">
        <v>51</v>
      </c>
      <c r="D44" s="191"/>
      <c r="E44" s="170" t="s">
        <v>11</v>
      </c>
      <c r="F44" s="170"/>
      <c r="G44" s="256">
        <v>30.51206</v>
      </c>
      <c r="H44" s="158">
        <v>30.0318001756</v>
      </c>
      <c r="I44" s="9">
        <f t="shared" si="1"/>
        <v>30.27</v>
      </c>
      <c r="J44" s="191" t="s">
        <v>636</v>
      </c>
    </row>
    <row r="45" spans="1:10" ht="15">
      <c r="A45" s="175">
        <v>42</v>
      </c>
      <c r="B45" s="170" t="s">
        <v>21</v>
      </c>
      <c r="C45" s="170" t="s">
        <v>53</v>
      </c>
      <c r="D45" s="191"/>
      <c r="E45" s="170" t="s">
        <v>11</v>
      </c>
      <c r="F45" s="170"/>
      <c r="G45" s="256">
        <v>75.78802</v>
      </c>
      <c r="H45" s="158">
        <v>74.5951165652</v>
      </c>
      <c r="I45" s="9">
        <f t="shared" si="1"/>
        <v>75.19</v>
      </c>
      <c r="J45" s="191" t="s">
        <v>637</v>
      </c>
    </row>
    <row r="46" spans="1:10" ht="15">
      <c r="A46" s="175">
        <v>44</v>
      </c>
      <c r="B46" s="170" t="s">
        <v>21</v>
      </c>
      <c r="C46" s="170" t="s">
        <v>136</v>
      </c>
      <c r="D46" s="191"/>
      <c r="E46" s="170" t="s">
        <v>16</v>
      </c>
      <c r="F46" s="177" t="s">
        <v>16</v>
      </c>
      <c r="G46" s="256">
        <v>8.415423</v>
      </c>
      <c r="H46" s="158">
        <v>8.28296424198</v>
      </c>
      <c r="I46" s="9">
        <f t="shared" si="1"/>
        <v>8.35</v>
      </c>
      <c r="J46" s="191" t="s">
        <v>638</v>
      </c>
    </row>
    <row r="47" spans="1:10" ht="15">
      <c r="A47" s="175">
        <v>45</v>
      </c>
      <c r="B47" s="170" t="s">
        <v>21</v>
      </c>
      <c r="C47" s="170" t="s">
        <v>54</v>
      </c>
      <c r="D47" s="191"/>
      <c r="E47" s="170" t="s">
        <v>16</v>
      </c>
      <c r="F47" s="177" t="s">
        <v>12</v>
      </c>
      <c r="G47" s="256">
        <v>27.2049464</v>
      </c>
      <c r="H47" s="158">
        <v>26.776740543664</v>
      </c>
      <c r="I47" s="9">
        <f t="shared" si="1"/>
        <v>26.99</v>
      </c>
      <c r="J47" s="191" t="s">
        <v>638</v>
      </c>
    </row>
    <row r="48" spans="1:10" ht="15">
      <c r="A48" s="175">
        <v>46</v>
      </c>
      <c r="B48" s="170" t="s">
        <v>21</v>
      </c>
      <c r="C48" s="170" t="s">
        <v>55</v>
      </c>
      <c r="D48" s="191"/>
      <c r="E48" s="170" t="s">
        <v>16</v>
      </c>
      <c r="F48" s="177" t="s">
        <v>16</v>
      </c>
      <c r="G48" s="256">
        <v>1.870094</v>
      </c>
      <c r="H48" s="158">
        <v>1.84065872044</v>
      </c>
      <c r="I48" s="9">
        <f t="shared" si="1"/>
        <v>1.86</v>
      </c>
      <c r="J48" s="191" t="s">
        <v>639</v>
      </c>
    </row>
    <row r="49" spans="1:10" ht="15">
      <c r="A49" s="175">
        <v>47</v>
      </c>
      <c r="B49" s="170" t="s">
        <v>56</v>
      </c>
      <c r="C49" s="170" t="s">
        <v>57</v>
      </c>
      <c r="D49" s="191"/>
      <c r="E49" s="170" t="s">
        <v>16</v>
      </c>
      <c r="F49" s="170"/>
      <c r="G49" s="256">
        <v>55.61069</v>
      </c>
      <c r="H49" s="158">
        <v>54.7353777394</v>
      </c>
      <c r="I49" s="9">
        <f t="shared" si="1"/>
        <v>55.17</v>
      </c>
      <c r="J49" s="191" t="s">
        <v>640</v>
      </c>
    </row>
    <row r="50" spans="1:10" ht="15">
      <c r="A50" s="175">
        <v>48</v>
      </c>
      <c r="B50" s="170" t="s">
        <v>10</v>
      </c>
      <c r="C50" s="170" t="s">
        <v>58</v>
      </c>
      <c r="D50" s="191" t="s">
        <v>478</v>
      </c>
      <c r="E50" s="170" t="s">
        <v>11</v>
      </c>
      <c r="F50" s="170"/>
      <c r="G50" s="256">
        <v>6.6437550000000005</v>
      </c>
      <c r="H50" s="158">
        <v>6.539182296300001</v>
      </c>
      <c r="I50" s="9">
        <f t="shared" si="1"/>
        <v>6.59</v>
      </c>
      <c r="J50" s="191" t="s">
        <v>59</v>
      </c>
    </row>
    <row r="51" spans="1:10" ht="15">
      <c r="A51" s="175">
        <v>49</v>
      </c>
      <c r="B51" s="170" t="s">
        <v>10</v>
      </c>
      <c r="C51" s="170" t="s">
        <v>60</v>
      </c>
      <c r="D51" s="191" t="s">
        <v>471</v>
      </c>
      <c r="E51" s="170" t="s">
        <v>11</v>
      </c>
      <c r="F51" s="177" t="s">
        <v>12</v>
      </c>
      <c r="G51" s="257">
        <v>74.557695</v>
      </c>
      <c r="H51" s="158">
        <v>73.38415688069999</v>
      </c>
      <c r="I51" s="9">
        <f t="shared" si="1"/>
        <v>73.97</v>
      </c>
      <c r="J51" s="191" t="s">
        <v>641</v>
      </c>
    </row>
    <row r="52" spans="1:10" ht="15">
      <c r="A52" s="175">
        <v>50</v>
      </c>
      <c r="B52" s="177" t="s">
        <v>10</v>
      </c>
      <c r="C52" s="177" t="s">
        <v>591</v>
      </c>
      <c r="D52" s="191" t="s">
        <v>471</v>
      </c>
      <c r="E52" s="177" t="s">
        <v>11</v>
      </c>
      <c r="F52" s="177" t="s">
        <v>12</v>
      </c>
      <c r="G52" s="257">
        <v>87.4810288</v>
      </c>
      <c r="H52" s="158">
        <v>86.104077406688</v>
      </c>
      <c r="I52" s="9">
        <f t="shared" si="1"/>
        <v>86.79</v>
      </c>
      <c r="J52" s="191" t="s">
        <v>642</v>
      </c>
    </row>
    <row r="53" spans="1:10" ht="15">
      <c r="A53" s="175">
        <v>54</v>
      </c>
      <c r="B53" s="170" t="s">
        <v>10</v>
      </c>
      <c r="C53" s="170" t="s">
        <v>61</v>
      </c>
      <c r="D53" s="191"/>
      <c r="E53" s="170" t="s">
        <v>11</v>
      </c>
      <c r="F53" s="170"/>
      <c r="G53" s="256">
        <v>30.019930000000002</v>
      </c>
      <c r="H53" s="158">
        <v>29.547416301800002</v>
      </c>
      <c r="I53" s="9">
        <f t="shared" si="1"/>
        <v>29.78</v>
      </c>
      <c r="J53" s="191" t="s">
        <v>62</v>
      </c>
    </row>
    <row r="54" spans="1:10" ht="15">
      <c r="A54" s="175">
        <v>55</v>
      </c>
      <c r="B54" s="170" t="s">
        <v>56</v>
      </c>
      <c r="C54" s="170" t="s">
        <v>63</v>
      </c>
      <c r="D54" s="191"/>
      <c r="E54" s="170" t="s">
        <v>11</v>
      </c>
      <c r="F54" s="177" t="s">
        <v>12</v>
      </c>
      <c r="G54" s="256">
        <v>49.705130000000004</v>
      </c>
      <c r="H54" s="158">
        <v>48.92277125380001</v>
      </c>
      <c r="I54" s="9">
        <f t="shared" si="1"/>
        <v>49.31</v>
      </c>
      <c r="J54" s="191" t="s">
        <v>643</v>
      </c>
    </row>
    <row r="55" spans="1:10" ht="15">
      <c r="A55" s="175">
        <v>56</v>
      </c>
      <c r="B55" s="177" t="s">
        <v>14</v>
      </c>
      <c r="C55" s="177" t="s">
        <v>64</v>
      </c>
      <c r="D55" s="191"/>
      <c r="E55" s="177" t="s">
        <v>11</v>
      </c>
      <c r="F55" s="177" t="s">
        <v>23</v>
      </c>
      <c r="G55" s="256">
        <v>302.413885</v>
      </c>
      <c r="H55" s="158">
        <v>297.6538904501</v>
      </c>
      <c r="I55" s="9">
        <f t="shared" si="1"/>
        <v>300.03</v>
      </c>
      <c r="J55" s="191" t="s">
        <v>644</v>
      </c>
    </row>
    <row r="56" spans="1:10" ht="15">
      <c r="A56" s="175">
        <v>57</v>
      </c>
      <c r="B56" s="170" t="s">
        <v>21</v>
      </c>
      <c r="C56" s="170" t="s">
        <v>137</v>
      </c>
      <c r="D56" s="191"/>
      <c r="E56" s="170" t="s">
        <v>11</v>
      </c>
      <c r="F56" s="170"/>
      <c r="G56" s="256">
        <v>70.86672</v>
      </c>
      <c r="H56" s="158">
        <v>69.7512778272</v>
      </c>
      <c r="I56" s="9">
        <f t="shared" si="1"/>
        <v>70.31</v>
      </c>
      <c r="J56" s="191" t="s">
        <v>645</v>
      </c>
    </row>
    <row r="57" spans="1:10" ht="15">
      <c r="A57" s="175">
        <v>58</v>
      </c>
      <c r="B57" s="170" t="s">
        <v>10</v>
      </c>
      <c r="C57" s="170" t="s">
        <v>132</v>
      </c>
      <c r="D57" s="191" t="s">
        <v>472</v>
      </c>
      <c r="E57" s="170" t="s">
        <v>11</v>
      </c>
      <c r="F57" s="170"/>
      <c r="G57" s="256">
        <v>120.030507</v>
      </c>
      <c r="H57" s="158">
        <v>118.14122681982</v>
      </c>
      <c r="I57" s="9">
        <f t="shared" si="1"/>
        <v>119.09</v>
      </c>
      <c r="J57" s="191" t="s">
        <v>646</v>
      </c>
    </row>
    <row r="58" spans="1:10" ht="15">
      <c r="A58" s="175">
        <v>59</v>
      </c>
      <c r="B58" s="170" t="s">
        <v>10</v>
      </c>
      <c r="C58" s="170" t="s">
        <v>408</v>
      </c>
      <c r="D58" s="191" t="s">
        <v>472</v>
      </c>
      <c r="E58" s="170" t="s">
        <v>11</v>
      </c>
      <c r="F58" s="177" t="s">
        <v>12</v>
      </c>
      <c r="G58" s="256">
        <v>36.319193999999996</v>
      </c>
      <c r="H58" s="158">
        <v>35.74752988644</v>
      </c>
      <c r="I58" s="9">
        <f t="shared" si="1"/>
        <v>36.03</v>
      </c>
      <c r="J58" s="191" t="s">
        <v>548</v>
      </c>
    </row>
    <row r="59" spans="1:10" ht="15">
      <c r="A59" s="175">
        <v>60</v>
      </c>
      <c r="B59" s="177" t="s">
        <v>10</v>
      </c>
      <c r="C59" s="177" t="s">
        <v>409</v>
      </c>
      <c r="D59" s="191" t="s">
        <v>475</v>
      </c>
      <c r="E59" s="177" t="s">
        <v>23</v>
      </c>
      <c r="F59" s="177" t="s">
        <v>23</v>
      </c>
      <c r="G59" s="256">
        <v>11.072925</v>
      </c>
      <c r="H59" s="158">
        <v>10.8986371605</v>
      </c>
      <c r="I59" s="9">
        <f t="shared" si="1"/>
        <v>10.99</v>
      </c>
      <c r="J59" s="191" t="s">
        <v>756</v>
      </c>
    </row>
    <row r="60" spans="1:10" ht="15">
      <c r="A60" s="175">
        <v>61</v>
      </c>
      <c r="B60" s="177" t="s">
        <v>10</v>
      </c>
      <c r="C60" s="177" t="s">
        <v>65</v>
      </c>
      <c r="D60" s="191" t="s">
        <v>479</v>
      </c>
      <c r="E60" s="177" t="s">
        <v>11</v>
      </c>
      <c r="F60" s="177"/>
      <c r="G60" s="256">
        <v>54.1343</v>
      </c>
      <c r="H60" s="158">
        <v>53.282226118000004</v>
      </c>
      <c r="I60" s="9">
        <f t="shared" si="1"/>
        <v>53.71</v>
      </c>
      <c r="J60" s="191" t="s">
        <v>647</v>
      </c>
    </row>
    <row r="61" spans="1:10" ht="15">
      <c r="A61" s="175">
        <v>62</v>
      </c>
      <c r="B61" s="170" t="s">
        <v>14</v>
      </c>
      <c r="C61" s="177" t="s">
        <v>66</v>
      </c>
      <c r="D61" s="191"/>
      <c r="E61" s="170" t="s">
        <v>16</v>
      </c>
      <c r="F61" s="177" t="s">
        <v>16</v>
      </c>
      <c r="G61" s="256">
        <v>98.426</v>
      </c>
      <c r="H61" s="158">
        <v>96.87677476</v>
      </c>
      <c r="I61" s="9">
        <f t="shared" si="1"/>
        <v>97.65</v>
      </c>
      <c r="J61" s="191" t="s">
        <v>648</v>
      </c>
    </row>
    <row r="62" spans="1:10" ht="15">
      <c r="A62" s="175">
        <v>63</v>
      </c>
      <c r="B62" s="170" t="s">
        <v>21</v>
      </c>
      <c r="C62" s="170" t="s">
        <v>67</v>
      </c>
      <c r="D62" s="191"/>
      <c r="E62" s="170" t="s">
        <v>11</v>
      </c>
      <c r="F62" s="177" t="s">
        <v>23</v>
      </c>
      <c r="G62" s="256">
        <v>359.2549</v>
      </c>
      <c r="H62" s="158">
        <v>353.60022787400004</v>
      </c>
      <c r="I62" s="9">
        <f t="shared" si="1"/>
        <v>356.43</v>
      </c>
      <c r="J62" s="191" t="s">
        <v>549</v>
      </c>
    </row>
    <row r="63" spans="1:10" ht="15">
      <c r="A63" s="175">
        <v>64</v>
      </c>
      <c r="B63" s="170" t="s">
        <v>14</v>
      </c>
      <c r="C63" s="170" t="s">
        <v>138</v>
      </c>
      <c r="D63" s="191"/>
      <c r="E63" s="170" t="s">
        <v>16</v>
      </c>
      <c r="F63" s="177" t="s">
        <v>16</v>
      </c>
      <c r="G63" s="256">
        <v>1.96852</v>
      </c>
      <c r="H63" s="158">
        <v>1.9375354952000001</v>
      </c>
      <c r="I63" s="9">
        <f t="shared" si="1"/>
        <v>1.95</v>
      </c>
      <c r="J63" s="191" t="s">
        <v>649</v>
      </c>
    </row>
    <row r="64" spans="1:10" ht="15">
      <c r="A64" s="175">
        <v>65</v>
      </c>
      <c r="B64" s="170" t="s">
        <v>21</v>
      </c>
      <c r="C64" s="170" t="s">
        <v>400</v>
      </c>
      <c r="D64" s="191"/>
      <c r="E64" s="170" t="s">
        <v>11</v>
      </c>
      <c r="F64" s="177" t="s">
        <v>32</v>
      </c>
      <c r="G64" s="256">
        <v>48.72087</v>
      </c>
      <c r="H64" s="158">
        <v>47.954003506199996</v>
      </c>
      <c r="I64" s="9">
        <f t="shared" si="1"/>
        <v>48.34</v>
      </c>
      <c r="J64" s="191" t="s">
        <v>650</v>
      </c>
    </row>
    <row r="65" spans="1:10" ht="15">
      <c r="A65" s="175">
        <v>66</v>
      </c>
      <c r="B65" s="170" t="s">
        <v>21</v>
      </c>
      <c r="C65" s="170" t="s">
        <v>68</v>
      </c>
      <c r="D65" s="191"/>
      <c r="E65" s="170" t="s">
        <v>11</v>
      </c>
      <c r="F65" s="177" t="s">
        <v>11</v>
      </c>
      <c r="G65" s="256">
        <v>53.396105</v>
      </c>
      <c r="H65" s="158">
        <v>52.5556503073</v>
      </c>
      <c r="I65" s="9">
        <f t="shared" si="1"/>
        <v>52.98</v>
      </c>
      <c r="J65" s="191" t="s">
        <v>651</v>
      </c>
    </row>
    <row r="66" spans="1:10" ht="15">
      <c r="A66" s="175">
        <v>67</v>
      </c>
      <c r="B66" s="170" t="s">
        <v>10</v>
      </c>
      <c r="C66" s="170" t="s">
        <v>69</v>
      </c>
      <c r="D66" s="191"/>
      <c r="E66" s="170" t="s">
        <v>11</v>
      </c>
      <c r="F66" s="170"/>
      <c r="G66" s="256">
        <v>21.407655000000002</v>
      </c>
      <c r="H66" s="158">
        <v>21.0706985103</v>
      </c>
      <c r="I66" s="9">
        <f t="shared" si="1"/>
        <v>21.24</v>
      </c>
      <c r="J66" s="191" t="s">
        <v>652</v>
      </c>
    </row>
    <row r="67" spans="1:10" ht="15">
      <c r="A67" s="175">
        <v>69</v>
      </c>
      <c r="B67" s="170" t="s">
        <v>10</v>
      </c>
      <c r="C67" s="170" t="s">
        <v>70</v>
      </c>
      <c r="D67" s="191"/>
      <c r="E67" s="170" t="s">
        <v>16</v>
      </c>
      <c r="F67" s="170" t="s">
        <v>16</v>
      </c>
      <c r="G67" s="256">
        <v>18.20881</v>
      </c>
      <c r="H67" s="158">
        <v>17.9222033306</v>
      </c>
      <c r="I67" s="9">
        <f t="shared" si="1"/>
        <v>18.07</v>
      </c>
      <c r="J67" s="191" t="s">
        <v>653</v>
      </c>
    </row>
    <row r="68" spans="1:10" ht="15">
      <c r="A68" s="175">
        <v>70</v>
      </c>
      <c r="B68" s="170" t="s">
        <v>10</v>
      </c>
      <c r="C68" s="170" t="s">
        <v>133</v>
      </c>
      <c r="D68" s="191" t="s">
        <v>470</v>
      </c>
      <c r="E68" s="170" t="s">
        <v>11</v>
      </c>
      <c r="F68" s="170"/>
      <c r="G68" s="257">
        <v>11.31899</v>
      </c>
      <c r="H68" s="158">
        <v>11.1408290974</v>
      </c>
      <c r="I68" s="9">
        <f t="shared" si="1"/>
        <v>11.23</v>
      </c>
      <c r="J68" s="191" t="s">
        <v>654</v>
      </c>
    </row>
    <row r="69" spans="1:10" ht="15">
      <c r="A69" s="175">
        <v>72</v>
      </c>
      <c r="B69" s="170" t="s">
        <v>21</v>
      </c>
      <c r="C69" s="170" t="s">
        <v>71</v>
      </c>
      <c r="D69" s="191"/>
      <c r="E69" s="170" t="s">
        <v>16</v>
      </c>
      <c r="F69" s="177" t="s">
        <v>16</v>
      </c>
      <c r="G69" s="256">
        <v>1.624029</v>
      </c>
      <c r="H69" s="158">
        <v>1.59846678354</v>
      </c>
      <c r="I69" s="9">
        <f t="shared" si="1"/>
        <v>1.61</v>
      </c>
      <c r="J69" s="191" t="s">
        <v>655</v>
      </c>
    </row>
    <row r="70" spans="1:10" ht="15">
      <c r="A70" s="175">
        <v>73</v>
      </c>
      <c r="B70" s="170" t="s">
        <v>21</v>
      </c>
      <c r="C70" s="170" t="s">
        <v>370</v>
      </c>
      <c r="D70" s="191"/>
      <c r="E70" s="177" t="s">
        <v>11</v>
      </c>
      <c r="F70" s="177" t="s">
        <v>32</v>
      </c>
      <c r="G70" s="256">
        <v>34.4491</v>
      </c>
      <c r="H70" s="158">
        <v>33.906871166</v>
      </c>
      <c r="I70" s="9">
        <f t="shared" si="1"/>
        <v>34.18</v>
      </c>
      <c r="J70" s="191" t="s">
        <v>655</v>
      </c>
    </row>
    <row r="71" spans="1:10" ht="15">
      <c r="A71" s="175">
        <v>74</v>
      </c>
      <c r="B71" s="170" t="s">
        <v>21</v>
      </c>
      <c r="C71" s="170" t="s">
        <v>72</v>
      </c>
      <c r="D71" s="191"/>
      <c r="E71" s="170" t="s">
        <v>11</v>
      </c>
      <c r="F71" s="177" t="s">
        <v>11</v>
      </c>
      <c r="G71" s="256">
        <v>24.11437</v>
      </c>
      <c r="H71" s="158">
        <v>23.734809816200002</v>
      </c>
      <c r="I71" s="9">
        <f t="shared" si="1"/>
        <v>23.92</v>
      </c>
      <c r="J71" s="191" t="s">
        <v>521</v>
      </c>
    </row>
    <row r="72" spans="1:10" ht="15">
      <c r="A72" s="175">
        <v>75</v>
      </c>
      <c r="B72" s="170" t="s">
        <v>14</v>
      </c>
      <c r="C72" s="170" t="s">
        <v>73</v>
      </c>
      <c r="D72" s="191"/>
      <c r="E72" s="170" t="s">
        <v>16</v>
      </c>
      <c r="F72" s="170" t="s">
        <v>16</v>
      </c>
      <c r="G72" s="256">
        <v>2.214585</v>
      </c>
      <c r="H72" s="158">
        <v>2.1797274321</v>
      </c>
      <c r="I72" s="9">
        <f aca="true" t="shared" si="2" ref="I72:I103">ROUND(IF(G72=0,H72,IF(H72=0,G72,AVERAGE(G72,H72))),2)</f>
        <v>2.2</v>
      </c>
      <c r="J72" s="191" t="s">
        <v>74</v>
      </c>
    </row>
    <row r="73" spans="1:10" ht="15">
      <c r="A73" s="175">
        <v>76</v>
      </c>
      <c r="B73" s="170" t="s">
        <v>14</v>
      </c>
      <c r="C73" s="170" t="s">
        <v>75</v>
      </c>
      <c r="D73" s="191"/>
      <c r="E73" s="170" t="s">
        <v>11</v>
      </c>
      <c r="F73" s="170"/>
      <c r="G73" s="256">
        <v>13.582788</v>
      </c>
      <c r="H73" s="158">
        <v>13.36899491688</v>
      </c>
      <c r="I73" s="9">
        <f t="shared" si="2"/>
        <v>13.48</v>
      </c>
      <c r="J73" s="191" t="s">
        <v>656</v>
      </c>
    </row>
    <row r="74" spans="1:10" ht="15">
      <c r="A74" s="175">
        <v>77</v>
      </c>
      <c r="B74" s="170" t="s">
        <v>14</v>
      </c>
      <c r="C74" s="170" t="s">
        <v>76</v>
      </c>
      <c r="D74" s="191"/>
      <c r="E74" s="170" t="s">
        <v>16</v>
      </c>
      <c r="F74" s="177" t="s">
        <v>16</v>
      </c>
      <c r="G74" s="256">
        <v>2.4606500000000002</v>
      </c>
      <c r="H74" s="158">
        <v>2.4219193690000003</v>
      </c>
      <c r="I74" s="9">
        <f t="shared" si="2"/>
        <v>2.44</v>
      </c>
      <c r="J74" s="191" t="s">
        <v>657</v>
      </c>
    </row>
    <row r="75" spans="1:10" ht="15">
      <c r="A75" s="175">
        <v>80</v>
      </c>
      <c r="B75" s="170" t="s">
        <v>21</v>
      </c>
      <c r="C75" s="170" t="s">
        <v>77</v>
      </c>
      <c r="D75" s="191"/>
      <c r="E75" s="170" t="s">
        <v>11</v>
      </c>
      <c r="F75" s="170" t="s">
        <v>12</v>
      </c>
      <c r="G75" s="256">
        <v>28.05141</v>
      </c>
      <c r="H75" s="158">
        <v>27.6098808066</v>
      </c>
      <c r="I75" s="9">
        <f t="shared" si="2"/>
        <v>27.83</v>
      </c>
      <c r="J75" s="191" t="s">
        <v>522</v>
      </c>
    </row>
    <row r="76" spans="1:10" ht="15">
      <c r="A76" s="175">
        <v>81</v>
      </c>
      <c r="B76" s="170" t="s">
        <v>78</v>
      </c>
      <c r="C76" s="170" t="s">
        <v>517</v>
      </c>
      <c r="D76" s="191"/>
      <c r="E76" s="170" t="s">
        <v>16</v>
      </c>
      <c r="F76" s="170" t="s">
        <v>16</v>
      </c>
      <c r="G76" s="256">
        <v>1.279538</v>
      </c>
      <c r="H76" s="158">
        <v>1.2593980718800002</v>
      </c>
      <c r="I76" s="9">
        <f t="shared" si="2"/>
        <v>1.27</v>
      </c>
      <c r="J76" s="191" t="s">
        <v>658</v>
      </c>
    </row>
    <row r="77" spans="1:10" ht="15">
      <c r="A77" s="175">
        <v>82</v>
      </c>
      <c r="B77" s="170" t="s">
        <v>21</v>
      </c>
      <c r="C77" s="170" t="s">
        <v>79</v>
      </c>
      <c r="D77" s="191"/>
      <c r="E77" s="170" t="s">
        <v>11</v>
      </c>
      <c r="F77" s="177" t="s">
        <v>32</v>
      </c>
      <c r="G77" s="256">
        <v>83.6621</v>
      </c>
      <c r="H77" s="158">
        <v>82.345258546</v>
      </c>
      <c r="I77" s="9">
        <f t="shared" si="2"/>
        <v>83</v>
      </c>
      <c r="J77" s="191" t="s">
        <v>659</v>
      </c>
    </row>
    <row r="78" spans="1:10" ht="15">
      <c r="A78" s="175">
        <v>83</v>
      </c>
      <c r="B78" s="170" t="s">
        <v>10</v>
      </c>
      <c r="C78" s="170" t="s">
        <v>744</v>
      </c>
      <c r="D78" s="191"/>
      <c r="E78" s="170" t="s">
        <v>11</v>
      </c>
      <c r="F78" s="177" t="s">
        <v>11</v>
      </c>
      <c r="G78" s="256">
        <v>15.74816</v>
      </c>
      <c r="H78" s="158">
        <v>15.500283961600001</v>
      </c>
      <c r="I78" s="9">
        <f t="shared" si="2"/>
        <v>15.62</v>
      </c>
      <c r="J78" s="191" t="s">
        <v>80</v>
      </c>
    </row>
    <row r="79" spans="1:10" ht="15">
      <c r="A79" s="175">
        <v>84</v>
      </c>
      <c r="B79" s="177" t="s">
        <v>17</v>
      </c>
      <c r="C79" s="177" t="s">
        <v>81</v>
      </c>
      <c r="D79" s="191"/>
      <c r="E79" s="177" t="s">
        <v>16</v>
      </c>
      <c r="F79" s="177"/>
      <c r="G79" s="256">
        <v>22.441128000000003</v>
      </c>
      <c r="H79" s="158">
        <v>22.087904645280002</v>
      </c>
      <c r="I79" s="9">
        <f t="shared" si="2"/>
        <v>22.26</v>
      </c>
      <c r="J79" s="191" t="s">
        <v>660</v>
      </c>
    </row>
    <row r="80" spans="1:10" ht="15">
      <c r="A80" s="175">
        <v>85</v>
      </c>
      <c r="B80" s="170" t="s">
        <v>78</v>
      </c>
      <c r="C80" s="170" t="s">
        <v>82</v>
      </c>
      <c r="D80" s="191"/>
      <c r="E80" s="170" t="s">
        <v>11</v>
      </c>
      <c r="F80" s="177" t="s">
        <v>11</v>
      </c>
      <c r="G80" s="256">
        <v>81.69358</v>
      </c>
      <c r="H80" s="158">
        <v>80.4077230508</v>
      </c>
      <c r="I80" s="9">
        <f t="shared" si="2"/>
        <v>81.05</v>
      </c>
      <c r="J80" s="191" t="s">
        <v>661</v>
      </c>
    </row>
    <row r="81" spans="1:10" ht="15">
      <c r="A81" s="175">
        <v>86</v>
      </c>
      <c r="B81" s="170" t="s">
        <v>78</v>
      </c>
      <c r="C81" s="170" t="s">
        <v>83</v>
      </c>
      <c r="D81" s="191"/>
      <c r="E81" s="170" t="s">
        <v>16</v>
      </c>
      <c r="F81" s="170"/>
      <c r="G81" s="257">
        <v>3.5827064</v>
      </c>
      <c r="H81" s="158">
        <v>3.526314601264</v>
      </c>
      <c r="I81" s="9">
        <f t="shared" si="2"/>
        <v>3.55</v>
      </c>
      <c r="J81" s="191" t="s">
        <v>661</v>
      </c>
    </row>
    <row r="82" spans="1:10" ht="15">
      <c r="A82" s="175">
        <v>87</v>
      </c>
      <c r="B82" s="177" t="s">
        <v>14</v>
      </c>
      <c r="C82" s="177" t="s">
        <v>84</v>
      </c>
      <c r="D82" s="191"/>
      <c r="E82" s="177" t="s">
        <v>23</v>
      </c>
      <c r="F82" s="170"/>
      <c r="G82" s="256">
        <v>3.592549</v>
      </c>
      <c r="H82" s="158">
        <v>3.5360022787400003</v>
      </c>
      <c r="I82" s="9">
        <f t="shared" si="2"/>
        <v>3.56</v>
      </c>
      <c r="J82" s="191" t="s">
        <v>662</v>
      </c>
    </row>
    <row r="83" spans="1:10" ht="15">
      <c r="A83" s="175">
        <v>89</v>
      </c>
      <c r="B83" s="170" t="s">
        <v>402</v>
      </c>
      <c r="C83" s="170" t="s">
        <v>85</v>
      </c>
      <c r="D83" s="191"/>
      <c r="E83" s="170" t="s">
        <v>11</v>
      </c>
      <c r="F83" s="177" t="s">
        <v>11</v>
      </c>
      <c r="G83" s="256">
        <v>11.860333</v>
      </c>
      <c r="H83" s="158">
        <v>11.67365135858</v>
      </c>
      <c r="I83" s="9">
        <f t="shared" si="2"/>
        <v>11.77</v>
      </c>
      <c r="J83" s="191" t="s">
        <v>663</v>
      </c>
    </row>
    <row r="84" spans="1:10" ht="15">
      <c r="A84" s="175">
        <v>90</v>
      </c>
      <c r="B84" s="177" t="s">
        <v>14</v>
      </c>
      <c r="C84" s="177" t="s">
        <v>86</v>
      </c>
      <c r="D84" s="191"/>
      <c r="E84" s="177" t="s">
        <v>11</v>
      </c>
      <c r="F84" s="177" t="s">
        <v>23</v>
      </c>
      <c r="G84" s="256">
        <v>102.658318</v>
      </c>
      <c r="H84" s="158">
        <v>101.04247607468</v>
      </c>
      <c r="I84" s="9">
        <f t="shared" si="2"/>
        <v>101.85</v>
      </c>
      <c r="J84" s="191" t="s">
        <v>664</v>
      </c>
    </row>
    <row r="85" spans="1:10" ht="15">
      <c r="A85" s="175">
        <v>91</v>
      </c>
      <c r="B85" s="170" t="s">
        <v>21</v>
      </c>
      <c r="C85" s="170" t="s">
        <v>87</v>
      </c>
      <c r="D85" s="191"/>
      <c r="E85" s="170" t="s">
        <v>16</v>
      </c>
      <c r="F85" s="177" t="s">
        <v>16</v>
      </c>
      <c r="G85" s="256">
        <v>9.448896</v>
      </c>
      <c r="H85" s="158">
        <v>9.30017037696</v>
      </c>
      <c r="I85" s="9">
        <f t="shared" si="2"/>
        <v>9.37</v>
      </c>
      <c r="J85" s="191" t="s">
        <v>665</v>
      </c>
    </row>
    <row r="86" spans="1:10" ht="15">
      <c r="A86" s="175">
        <v>93</v>
      </c>
      <c r="B86" s="170" t="s">
        <v>21</v>
      </c>
      <c r="C86" s="170" t="s">
        <v>88</v>
      </c>
      <c r="D86" s="191"/>
      <c r="E86" s="170" t="s">
        <v>11</v>
      </c>
      <c r="F86" s="170"/>
      <c r="G86" s="257">
        <v>30.364421000000004</v>
      </c>
      <c r="H86" s="158">
        <v>29.886485013460003</v>
      </c>
      <c r="I86" s="9">
        <f t="shared" si="2"/>
        <v>30.13</v>
      </c>
      <c r="J86" s="191" t="s">
        <v>89</v>
      </c>
    </row>
    <row r="87" spans="1:10" ht="15">
      <c r="A87" s="175">
        <v>95</v>
      </c>
      <c r="B87" s="170" t="s">
        <v>90</v>
      </c>
      <c r="C87" s="170" t="s">
        <v>91</v>
      </c>
      <c r="D87" s="191"/>
      <c r="E87" s="170" t="s">
        <v>11</v>
      </c>
      <c r="F87" s="177" t="s">
        <v>23</v>
      </c>
      <c r="G87" s="256">
        <v>73.8195</v>
      </c>
      <c r="H87" s="158">
        <v>72.65758107</v>
      </c>
      <c r="I87" s="9">
        <f t="shared" si="2"/>
        <v>73.24</v>
      </c>
      <c r="J87" s="191" t="s">
        <v>666</v>
      </c>
    </row>
    <row r="88" spans="1:10" ht="15">
      <c r="A88" s="175">
        <v>96</v>
      </c>
      <c r="B88" s="170" t="s">
        <v>10</v>
      </c>
      <c r="C88" s="170" t="s">
        <v>92</v>
      </c>
      <c r="D88" s="191" t="s">
        <v>467</v>
      </c>
      <c r="E88" s="170" t="s">
        <v>11</v>
      </c>
      <c r="F88" s="170" t="s">
        <v>12</v>
      </c>
      <c r="G88" s="256">
        <v>61.073333</v>
      </c>
      <c r="H88" s="158">
        <v>60.11203873858</v>
      </c>
      <c r="I88" s="9">
        <f t="shared" si="2"/>
        <v>60.59</v>
      </c>
      <c r="J88" s="191" t="s">
        <v>667</v>
      </c>
    </row>
    <row r="89" spans="1:10" ht="15">
      <c r="A89" s="175">
        <v>97</v>
      </c>
      <c r="B89" s="177" t="s">
        <v>14</v>
      </c>
      <c r="C89" s="177" t="s">
        <v>93</v>
      </c>
      <c r="D89" s="191"/>
      <c r="E89" s="177" t="s">
        <v>16</v>
      </c>
      <c r="F89" s="177"/>
      <c r="G89" s="257">
        <v>2.4409648</v>
      </c>
      <c r="H89" s="158">
        <v>2.4025440140480003</v>
      </c>
      <c r="I89" s="9">
        <f t="shared" si="2"/>
        <v>2.42</v>
      </c>
      <c r="J89" s="191" t="s">
        <v>668</v>
      </c>
    </row>
    <row r="90" spans="1:10" ht="15">
      <c r="A90" s="175">
        <v>98</v>
      </c>
      <c r="B90" s="170" t="s">
        <v>21</v>
      </c>
      <c r="C90" s="170" t="s">
        <v>94</v>
      </c>
      <c r="D90" s="191"/>
      <c r="E90" s="170" t="s">
        <v>11</v>
      </c>
      <c r="F90" s="170"/>
      <c r="G90" s="256">
        <v>125.98528</v>
      </c>
      <c r="H90" s="158">
        <v>124.00227169280001</v>
      </c>
      <c r="I90" s="9">
        <f t="shared" si="2"/>
        <v>124.99</v>
      </c>
      <c r="J90" s="191" t="s">
        <v>669</v>
      </c>
    </row>
    <row r="91" spans="1:10" ht="15">
      <c r="A91" s="175">
        <v>99</v>
      </c>
      <c r="B91" s="170" t="s">
        <v>10</v>
      </c>
      <c r="C91" s="170" t="s">
        <v>95</v>
      </c>
      <c r="D91" s="191"/>
      <c r="E91" s="170" t="s">
        <v>11</v>
      </c>
      <c r="F91" s="170"/>
      <c r="G91" s="256">
        <v>49.852769</v>
      </c>
      <c r="H91" s="158">
        <v>49.06808641594</v>
      </c>
      <c r="I91" s="9">
        <f t="shared" si="2"/>
        <v>49.46</v>
      </c>
      <c r="J91" s="191" t="s">
        <v>670</v>
      </c>
    </row>
    <row r="92" spans="1:10" ht="15">
      <c r="A92" s="175">
        <v>100</v>
      </c>
      <c r="B92" s="177" t="s">
        <v>56</v>
      </c>
      <c r="C92" s="177" t="s">
        <v>96</v>
      </c>
      <c r="D92" s="191"/>
      <c r="E92" s="177" t="s">
        <v>11</v>
      </c>
      <c r="F92" s="177" t="s">
        <v>12</v>
      </c>
      <c r="G92" s="256">
        <v>50.049621</v>
      </c>
      <c r="H92" s="158">
        <v>49.261839965460005</v>
      </c>
      <c r="I92" s="9">
        <f t="shared" si="2"/>
        <v>49.66</v>
      </c>
      <c r="J92" s="191" t="s">
        <v>671</v>
      </c>
    </row>
    <row r="93" spans="1:10" ht="15">
      <c r="A93" s="175">
        <v>101</v>
      </c>
      <c r="B93" s="177" t="s">
        <v>97</v>
      </c>
      <c r="C93" s="177" t="s">
        <v>98</v>
      </c>
      <c r="D93" s="191"/>
      <c r="E93" s="177" t="s">
        <v>11</v>
      </c>
      <c r="F93" s="177" t="s">
        <v>32</v>
      </c>
      <c r="G93" s="256">
        <v>56.693376</v>
      </c>
      <c r="H93" s="158">
        <v>55.801022261760004</v>
      </c>
      <c r="I93" s="9">
        <f t="shared" si="2"/>
        <v>56.25</v>
      </c>
      <c r="J93" s="191" t="s">
        <v>672</v>
      </c>
    </row>
    <row r="94" spans="1:10" ht="15">
      <c r="A94" s="175">
        <v>102</v>
      </c>
      <c r="B94" s="170" t="s">
        <v>10</v>
      </c>
      <c r="C94" s="170" t="s">
        <v>99</v>
      </c>
      <c r="D94" s="191" t="s">
        <v>466</v>
      </c>
      <c r="E94" s="170" t="s">
        <v>11</v>
      </c>
      <c r="F94" s="170" t="s">
        <v>11</v>
      </c>
      <c r="G94" s="256">
        <v>14.27177</v>
      </c>
      <c r="H94" s="158">
        <v>14.047132340200001</v>
      </c>
      <c r="I94" s="9">
        <f t="shared" si="2"/>
        <v>14.16</v>
      </c>
      <c r="J94" s="191" t="s">
        <v>673</v>
      </c>
    </row>
    <row r="95" spans="1:10" ht="15">
      <c r="A95" s="175">
        <v>104</v>
      </c>
      <c r="B95" s="170" t="s">
        <v>10</v>
      </c>
      <c r="C95" s="170" t="s">
        <v>100</v>
      </c>
      <c r="D95" s="191" t="s">
        <v>473</v>
      </c>
      <c r="E95" s="170" t="s">
        <v>11</v>
      </c>
      <c r="F95" s="177" t="s">
        <v>12</v>
      </c>
      <c r="G95" s="256">
        <v>19.19307</v>
      </c>
      <c r="H95" s="158">
        <v>18.8909710782</v>
      </c>
      <c r="I95" s="9">
        <f t="shared" si="2"/>
        <v>19.04</v>
      </c>
      <c r="J95" s="191" t="s">
        <v>674</v>
      </c>
    </row>
    <row r="96" spans="1:10" ht="15">
      <c r="A96" s="175">
        <v>106</v>
      </c>
      <c r="B96" s="170" t="s">
        <v>14</v>
      </c>
      <c r="C96" s="170" t="s">
        <v>101</v>
      </c>
      <c r="D96" s="191"/>
      <c r="E96" s="170" t="s">
        <v>11</v>
      </c>
      <c r="F96" s="177" t="s">
        <v>12</v>
      </c>
      <c r="G96" s="256">
        <v>295.278</v>
      </c>
      <c r="H96" s="158">
        <v>290.63032428</v>
      </c>
      <c r="I96" s="9">
        <f t="shared" si="2"/>
        <v>292.95</v>
      </c>
      <c r="J96" s="191" t="s">
        <v>675</v>
      </c>
    </row>
    <row r="97" spans="1:10" ht="15">
      <c r="A97" s="175">
        <v>107</v>
      </c>
      <c r="B97" s="177" t="s">
        <v>14</v>
      </c>
      <c r="C97" s="177" t="s">
        <v>102</v>
      </c>
      <c r="D97" s="191"/>
      <c r="E97" s="177" t="s">
        <v>11</v>
      </c>
      <c r="F97" s="177" t="s">
        <v>12</v>
      </c>
      <c r="G97" s="256">
        <v>656.50142</v>
      </c>
      <c r="H97" s="158">
        <v>646.1680876492001</v>
      </c>
      <c r="I97" s="9">
        <f t="shared" si="2"/>
        <v>651.33</v>
      </c>
      <c r="J97" s="191" t="s">
        <v>676</v>
      </c>
    </row>
    <row r="98" spans="1:10" ht="15">
      <c r="A98" s="175">
        <v>108</v>
      </c>
      <c r="B98" s="177" t="s">
        <v>14</v>
      </c>
      <c r="C98" s="177" t="s">
        <v>103</v>
      </c>
      <c r="D98" s="191"/>
      <c r="E98" s="177" t="s">
        <v>16</v>
      </c>
      <c r="F98" s="177"/>
      <c r="G98" s="256">
        <v>18.70094</v>
      </c>
      <c r="H98" s="158">
        <v>18.4065872044</v>
      </c>
      <c r="I98" s="9">
        <f t="shared" si="2"/>
        <v>18.55</v>
      </c>
      <c r="J98" s="191" t="s">
        <v>677</v>
      </c>
    </row>
    <row r="99" spans="1:10" ht="15">
      <c r="A99" s="175">
        <v>109</v>
      </c>
      <c r="B99" s="170" t="s">
        <v>10</v>
      </c>
      <c r="C99" s="170" t="s">
        <v>410</v>
      </c>
      <c r="D99" s="191" t="s">
        <v>469</v>
      </c>
      <c r="E99" s="170" t="s">
        <v>11</v>
      </c>
      <c r="F99" s="177" t="s">
        <v>32</v>
      </c>
      <c r="G99" s="257">
        <v>38.523936400000004</v>
      </c>
      <c r="H99" s="158">
        <v>37.917569641064006</v>
      </c>
      <c r="I99" s="9">
        <f t="shared" si="2"/>
        <v>38.22</v>
      </c>
      <c r="J99" s="191" t="s">
        <v>594</v>
      </c>
    </row>
    <row r="100" spans="1:10" ht="15">
      <c r="A100" s="175">
        <v>110</v>
      </c>
      <c r="B100" s="177" t="s">
        <v>28</v>
      </c>
      <c r="C100" s="177" t="s">
        <v>104</v>
      </c>
      <c r="D100" s="191"/>
      <c r="E100" s="177" t="s">
        <v>16</v>
      </c>
      <c r="F100" s="177"/>
      <c r="G100" s="256">
        <v>133.85936</v>
      </c>
      <c r="H100" s="158">
        <v>131.75241367360002</v>
      </c>
      <c r="I100" s="9">
        <f t="shared" si="2"/>
        <v>132.81</v>
      </c>
      <c r="J100" s="191" t="s">
        <v>678</v>
      </c>
    </row>
    <row r="101" spans="1:10" ht="15">
      <c r="A101" s="175">
        <v>111</v>
      </c>
      <c r="B101" s="170" t="s">
        <v>90</v>
      </c>
      <c r="C101" s="170" t="s">
        <v>105</v>
      </c>
      <c r="D101" s="191"/>
      <c r="E101" s="170" t="s">
        <v>11</v>
      </c>
      <c r="F101" s="177" t="s">
        <v>11</v>
      </c>
      <c r="G101" s="256">
        <v>11.31899</v>
      </c>
      <c r="H101" s="158">
        <v>11.1408290974</v>
      </c>
      <c r="I101" s="9">
        <f t="shared" si="2"/>
        <v>11.23</v>
      </c>
      <c r="J101" s="191" t="s">
        <v>679</v>
      </c>
    </row>
    <row r="102" spans="1:10" ht="15">
      <c r="A102" s="175">
        <v>112</v>
      </c>
      <c r="B102" s="177" t="s">
        <v>14</v>
      </c>
      <c r="C102" s="177" t="s">
        <v>106</v>
      </c>
      <c r="D102" s="191"/>
      <c r="E102" s="177" t="s">
        <v>11</v>
      </c>
      <c r="F102" s="170"/>
      <c r="G102" s="256">
        <v>76.77228</v>
      </c>
      <c r="H102" s="158">
        <v>75.5638843128</v>
      </c>
      <c r="I102" s="9">
        <f t="shared" si="2"/>
        <v>76.17</v>
      </c>
      <c r="J102" s="191" t="s">
        <v>680</v>
      </c>
    </row>
    <row r="103" spans="1:10" ht="15">
      <c r="A103" s="175">
        <v>113</v>
      </c>
      <c r="B103" s="170" t="s">
        <v>10</v>
      </c>
      <c r="C103" s="170" t="s">
        <v>107</v>
      </c>
      <c r="D103" s="191"/>
      <c r="E103" s="170" t="s">
        <v>23</v>
      </c>
      <c r="F103" s="170"/>
      <c r="G103" s="256">
        <v>3.93704</v>
      </c>
      <c r="H103" s="158">
        <v>3.8750709904000002</v>
      </c>
      <c r="I103" s="9">
        <f t="shared" si="2"/>
        <v>3.91</v>
      </c>
      <c r="J103" s="191" t="s">
        <v>681</v>
      </c>
    </row>
    <row r="104" spans="1:10" ht="15">
      <c r="A104" s="175">
        <v>114</v>
      </c>
      <c r="B104" s="170" t="s">
        <v>21</v>
      </c>
      <c r="C104" s="170" t="s">
        <v>595</v>
      </c>
      <c r="D104" s="191" t="s">
        <v>599</v>
      </c>
      <c r="E104" s="170" t="s">
        <v>11</v>
      </c>
      <c r="F104" s="177" t="s">
        <v>23</v>
      </c>
      <c r="G104" s="257">
        <v>149.11539</v>
      </c>
      <c r="H104" s="158">
        <v>146.76831376139998</v>
      </c>
      <c r="I104" s="9">
        <f aca="true" t="shared" si="3" ref="I104:I158">ROUND(IF(G104=0,H104,IF(H104=0,G104,AVERAGE(G104,H104))),2)</f>
        <v>147.94</v>
      </c>
      <c r="J104" s="191" t="s">
        <v>682</v>
      </c>
    </row>
    <row r="105" spans="1:10" ht="15">
      <c r="A105" s="175">
        <v>115</v>
      </c>
      <c r="B105" s="170" t="s">
        <v>21</v>
      </c>
      <c r="C105" s="170" t="s">
        <v>108</v>
      </c>
      <c r="D105" s="191"/>
      <c r="E105" s="170" t="s">
        <v>16</v>
      </c>
      <c r="F105" s="177" t="s">
        <v>16</v>
      </c>
      <c r="G105" s="256">
        <v>4.724448</v>
      </c>
      <c r="H105" s="158">
        <v>4.65008518848</v>
      </c>
      <c r="I105" s="9">
        <f t="shared" si="3"/>
        <v>4.69</v>
      </c>
      <c r="J105" s="191" t="s">
        <v>683</v>
      </c>
    </row>
    <row r="106" spans="1:10" ht="15">
      <c r="A106" s="175">
        <v>116</v>
      </c>
      <c r="B106" s="170" t="s">
        <v>10</v>
      </c>
      <c r="C106" s="170" t="s">
        <v>109</v>
      </c>
      <c r="D106" s="191"/>
      <c r="E106" s="170" t="s">
        <v>11</v>
      </c>
      <c r="F106" s="170"/>
      <c r="G106" s="256">
        <v>25.59076</v>
      </c>
      <c r="H106" s="158">
        <v>25.1879614376</v>
      </c>
      <c r="I106" s="9">
        <f t="shared" si="3"/>
        <v>25.39</v>
      </c>
      <c r="J106" s="191" t="s">
        <v>684</v>
      </c>
    </row>
    <row r="107" spans="1:10" ht="15">
      <c r="A107" s="175">
        <v>117</v>
      </c>
      <c r="B107" s="177" t="s">
        <v>10</v>
      </c>
      <c r="C107" s="177" t="s">
        <v>110</v>
      </c>
      <c r="D107" s="191" t="s">
        <v>475</v>
      </c>
      <c r="E107" s="177" t="s">
        <v>23</v>
      </c>
      <c r="F107" s="177" t="s">
        <v>23</v>
      </c>
      <c r="G107" s="256">
        <v>16.73242</v>
      </c>
      <c r="H107" s="158">
        <v>16.469051709200002</v>
      </c>
      <c r="I107" s="9">
        <f t="shared" si="3"/>
        <v>16.6</v>
      </c>
      <c r="J107" s="191" t="s">
        <v>685</v>
      </c>
    </row>
    <row r="108" spans="1:10" ht="15">
      <c r="A108" s="175">
        <v>118</v>
      </c>
      <c r="B108" s="170" t="s">
        <v>10</v>
      </c>
      <c r="C108" s="170" t="s">
        <v>111</v>
      </c>
      <c r="D108" s="191"/>
      <c r="E108" s="170" t="s">
        <v>11</v>
      </c>
      <c r="F108" s="170" t="s">
        <v>11</v>
      </c>
      <c r="G108" s="256">
        <v>108.2686</v>
      </c>
      <c r="H108" s="158">
        <v>106.56445223600001</v>
      </c>
      <c r="I108" s="9">
        <f>ROUND(IF(G108=0,H108,IF(H108=0,G108,AVERAGE(G108,H108))),2)</f>
        <v>107.42</v>
      </c>
      <c r="J108" s="191" t="s">
        <v>686</v>
      </c>
    </row>
    <row r="109" spans="1:10" ht="15">
      <c r="A109" s="175">
        <v>120</v>
      </c>
      <c r="B109" s="170" t="s">
        <v>10</v>
      </c>
      <c r="C109" s="170" t="s">
        <v>112</v>
      </c>
      <c r="D109" s="191"/>
      <c r="E109" s="170" t="s">
        <v>11</v>
      </c>
      <c r="F109" s="177" t="s">
        <v>12</v>
      </c>
      <c r="G109" s="256">
        <v>21.65372</v>
      </c>
      <c r="H109" s="158">
        <v>21.3128904472</v>
      </c>
      <c r="I109" s="9">
        <f t="shared" si="3"/>
        <v>21.48</v>
      </c>
      <c r="J109" s="191" t="s">
        <v>687</v>
      </c>
    </row>
    <row r="110" spans="1:10" ht="15" customHeight="1">
      <c r="A110" s="175">
        <v>121</v>
      </c>
      <c r="B110" s="177" t="s">
        <v>14</v>
      </c>
      <c r="C110" s="177" t="s">
        <v>113</v>
      </c>
      <c r="D110" s="191"/>
      <c r="E110" s="177" t="s">
        <v>16</v>
      </c>
      <c r="F110" s="170"/>
      <c r="G110" s="257">
        <v>10.531582</v>
      </c>
      <c r="H110" s="158">
        <v>10.36581489932</v>
      </c>
      <c r="I110" s="9">
        <f t="shared" si="3"/>
        <v>10.45</v>
      </c>
      <c r="J110" s="191" t="s">
        <v>688</v>
      </c>
    </row>
    <row r="111" spans="1:10" ht="15">
      <c r="A111" s="175">
        <v>122</v>
      </c>
      <c r="B111" s="177" t="s">
        <v>28</v>
      </c>
      <c r="C111" s="170" t="s">
        <v>552</v>
      </c>
      <c r="D111" s="191"/>
      <c r="E111" s="170" t="s">
        <v>11</v>
      </c>
      <c r="F111" s="177" t="s">
        <v>11</v>
      </c>
      <c r="G111" s="256">
        <v>11.368203000000001</v>
      </c>
      <c r="H111" s="158">
        <v>11.189267484780002</v>
      </c>
      <c r="I111" s="9">
        <f t="shared" si="3"/>
        <v>11.28</v>
      </c>
      <c r="J111" s="191" t="s">
        <v>689</v>
      </c>
    </row>
    <row r="112" spans="1:10" ht="15">
      <c r="A112" s="175">
        <v>123</v>
      </c>
      <c r="B112" s="177" t="s">
        <v>28</v>
      </c>
      <c r="C112" s="177" t="s">
        <v>114</v>
      </c>
      <c r="D112" s="191"/>
      <c r="E112" s="177" t="s">
        <v>11</v>
      </c>
      <c r="F112" s="170" t="s">
        <v>11</v>
      </c>
      <c r="G112" s="256">
        <v>13.041445</v>
      </c>
      <c r="H112" s="158">
        <v>12.8361726557</v>
      </c>
      <c r="I112" s="9">
        <f t="shared" si="3"/>
        <v>12.94</v>
      </c>
      <c r="J112" s="191" t="s">
        <v>690</v>
      </c>
    </row>
    <row r="113" spans="1:10" ht="15">
      <c r="A113" s="175">
        <v>124</v>
      </c>
      <c r="B113" s="170" t="s">
        <v>115</v>
      </c>
      <c r="C113" s="170" t="s">
        <v>116</v>
      </c>
      <c r="D113" s="191"/>
      <c r="E113" s="170" t="s">
        <v>16</v>
      </c>
      <c r="F113" s="177" t="s">
        <v>16</v>
      </c>
      <c r="G113" s="256">
        <v>3.2185302</v>
      </c>
      <c r="H113" s="158">
        <v>3.167870534652</v>
      </c>
      <c r="I113" s="9">
        <f t="shared" si="3"/>
        <v>3.19</v>
      </c>
      <c r="J113" s="191" t="s">
        <v>691</v>
      </c>
    </row>
    <row r="114" spans="1:10" ht="15">
      <c r="A114" s="175">
        <v>125</v>
      </c>
      <c r="B114" s="188" t="s">
        <v>21</v>
      </c>
      <c r="C114" s="188" t="s">
        <v>117</v>
      </c>
      <c r="D114" s="188"/>
      <c r="E114" s="188" t="s">
        <v>11</v>
      </c>
      <c r="F114" s="188" t="s">
        <v>11</v>
      </c>
      <c r="G114" s="256">
        <v>23.62224</v>
      </c>
      <c r="H114" s="158">
        <v>23.250425942400003</v>
      </c>
      <c r="I114" s="9">
        <f t="shared" si="3"/>
        <v>23.44</v>
      </c>
      <c r="J114" s="188" t="s">
        <v>692</v>
      </c>
    </row>
    <row r="115" spans="1:10" ht="15">
      <c r="A115" s="175">
        <v>126</v>
      </c>
      <c r="B115" s="170" t="s">
        <v>14</v>
      </c>
      <c r="C115" s="177" t="s">
        <v>118</v>
      </c>
      <c r="D115" s="191"/>
      <c r="E115" s="177" t="s">
        <v>16</v>
      </c>
      <c r="F115" s="170"/>
      <c r="G115" s="256">
        <v>2.657502</v>
      </c>
      <c r="H115" s="158">
        <v>2.61567291852</v>
      </c>
      <c r="I115" s="9">
        <f t="shared" si="3"/>
        <v>2.64</v>
      </c>
      <c r="J115" s="191" t="s">
        <v>119</v>
      </c>
    </row>
    <row r="116" spans="1:10" ht="15">
      <c r="A116" s="175">
        <v>127</v>
      </c>
      <c r="B116" s="170" t="s">
        <v>14</v>
      </c>
      <c r="C116" s="170" t="s">
        <v>120</v>
      </c>
      <c r="D116" s="191"/>
      <c r="E116" s="170" t="s">
        <v>11</v>
      </c>
      <c r="F116" s="170" t="s">
        <v>23</v>
      </c>
      <c r="G116" s="256">
        <v>305.1206</v>
      </c>
      <c r="H116" s="158">
        <v>300.31800175600006</v>
      </c>
      <c r="I116" s="9">
        <f t="shared" si="3"/>
        <v>302.72</v>
      </c>
      <c r="J116" s="191" t="s">
        <v>693</v>
      </c>
    </row>
    <row r="117" spans="1:10" ht="15">
      <c r="A117" s="175">
        <v>128</v>
      </c>
      <c r="B117" s="177" t="s">
        <v>14</v>
      </c>
      <c r="C117" s="177" t="s">
        <v>538</v>
      </c>
      <c r="D117" s="191"/>
      <c r="E117" s="177" t="s">
        <v>16</v>
      </c>
      <c r="F117" s="170" t="s">
        <v>16</v>
      </c>
      <c r="G117" s="256">
        <v>15.994225</v>
      </c>
      <c r="H117" s="158">
        <v>15.7424758985</v>
      </c>
      <c r="I117" s="9">
        <f t="shared" si="3"/>
        <v>15.87</v>
      </c>
      <c r="J117" s="191" t="s">
        <v>694</v>
      </c>
    </row>
    <row r="118" spans="1:10" ht="15">
      <c r="A118" s="175">
        <v>129</v>
      </c>
      <c r="B118" s="170" t="s">
        <v>10</v>
      </c>
      <c r="C118" s="170" t="s">
        <v>121</v>
      </c>
      <c r="D118" s="191" t="s">
        <v>477</v>
      </c>
      <c r="E118" s="170" t="s">
        <v>11</v>
      </c>
      <c r="F118" s="177" t="s">
        <v>12</v>
      </c>
      <c r="G118" s="256">
        <v>24.311222</v>
      </c>
      <c r="H118" s="158">
        <v>23.928563365720002</v>
      </c>
      <c r="I118" s="9">
        <f t="shared" si="3"/>
        <v>24.12</v>
      </c>
      <c r="J118" s="191" t="s">
        <v>757</v>
      </c>
    </row>
    <row r="119" spans="1:10" ht="15">
      <c r="A119" s="175">
        <v>131</v>
      </c>
      <c r="B119" s="177" t="s">
        <v>28</v>
      </c>
      <c r="C119" s="177" t="s">
        <v>122</v>
      </c>
      <c r="D119" s="191"/>
      <c r="E119" s="177" t="s">
        <v>11</v>
      </c>
      <c r="F119" s="177"/>
      <c r="G119" s="256">
        <v>3.44491</v>
      </c>
      <c r="H119" s="158">
        <v>3.3906871166</v>
      </c>
      <c r="I119" s="9">
        <f t="shared" si="3"/>
        <v>3.42</v>
      </c>
      <c r="J119" s="191" t="s">
        <v>695</v>
      </c>
    </row>
    <row r="120" spans="1:10" ht="15">
      <c r="A120" s="175">
        <v>132</v>
      </c>
      <c r="B120" s="170" t="s">
        <v>10</v>
      </c>
      <c r="C120" s="170" t="s">
        <v>123</v>
      </c>
      <c r="D120" s="191"/>
      <c r="E120" s="170" t="s">
        <v>11</v>
      </c>
      <c r="F120" s="177"/>
      <c r="G120" s="257">
        <v>31.811283200000002</v>
      </c>
      <c r="H120" s="158">
        <v>31.310573602432</v>
      </c>
      <c r="I120" s="9">
        <f t="shared" si="3"/>
        <v>31.56</v>
      </c>
      <c r="J120" s="191" t="s">
        <v>696</v>
      </c>
    </row>
    <row r="121" spans="1:10" ht="15">
      <c r="A121" s="175">
        <v>134</v>
      </c>
      <c r="B121" s="170" t="s">
        <v>14</v>
      </c>
      <c r="C121" s="177" t="s">
        <v>124</v>
      </c>
      <c r="D121" s="191"/>
      <c r="E121" s="177" t="s">
        <v>16</v>
      </c>
      <c r="F121" s="170" t="s">
        <v>16</v>
      </c>
      <c r="G121" s="256">
        <v>2.214585</v>
      </c>
      <c r="H121" s="158">
        <v>2.1797274321</v>
      </c>
      <c r="I121" s="9">
        <f t="shared" si="3"/>
        <v>2.2</v>
      </c>
      <c r="J121" s="191" t="s">
        <v>125</v>
      </c>
    </row>
    <row r="122" spans="1:10" ht="15">
      <c r="A122" s="175">
        <v>135</v>
      </c>
      <c r="B122" s="188" t="s">
        <v>126</v>
      </c>
      <c r="C122" s="188" t="s">
        <v>126</v>
      </c>
      <c r="D122" s="188"/>
      <c r="E122" s="188" t="s">
        <v>11</v>
      </c>
      <c r="F122" s="188" t="s">
        <v>32</v>
      </c>
      <c r="G122" s="256">
        <v>10.65</v>
      </c>
      <c r="H122" s="158">
        <v>8.5</v>
      </c>
      <c r="I122" s="9">
        <f t="shared" si="3"/>
        <v>9.58</v>
      </c>
      <c r="J122" s="188" t="s">
        <v>128</v>
      </c>
    </row>
    <row r="123" spans="1:10" ht="15">
      <c r="A123" s="175">
        <v>136</v>
      </c>
      <c r="B123" s="192" t="s">
        <v>10</v>
      </c>
      <c r="C123" s="192" t="s">
        <v>367</v>
      </c>
      <c r="D123" s="188"/>
      <c r="E123" s="192" t="s">
        <v>11</v>
      </c>
      <c r="F123" s="192" t="s">
        <v>12</v>
      </c>
      <c r="G123" s="256">
        <v>32.97271</v>
      </c>
      <c r="H123" s="158">
        <v>32.4537195446</v>
      </c>
      <c r="I123" s="9">
        <f t="shared" si="3"/>
        <v>32.71</v>
      </c>
      <c r="J123" s="188" t="s">
        <v>697</v>
      </c>
    </row>
    <row r="124" spans="1:10" ht="15">
      <c r="A124" s="175">
        <v>137</v>
      </c>
      <c r="B124" s="192" t="s">
        <v>21</v>
      </c>
      <c r="C124" s="192" t="s">
        <v>371</v>
      </c>
      <c r="D124" s="191"/>
      <c r="E124" s="192" t="s">
        <v>11</v>
      </c>
      <c r="F124" s="192" t="s">
        <v>23</v>
      </c>
      <c r="G124" s="256">
        <v>242.866155</v>
      </c>
      <c r="H124" s="158">
        <v>239.0434417203</v>
      </c>
      <c r="I124" s="9">
        <f t="shared" si="3"/>
        <v>240.95</v>
      </c>
      <c r="J124" s="191" t="s">
        <v>698</v>
      </c>
    </row>
    <row r="125" spans="1:10" ht="15">
      <c r="A125" s="175">
        <v>138</v>
      </c>
      <c r="B125" s="192" t="s">
        <v>10</v>
      </c>
      <c r="C125" s="192" t="s">
        <v>395</v>
      </c>
      <c r="D125" s="191" t="s">
        <v>466</v>
      </c>
      <c r="E125" s="192" t="s">
        <v>11</v>
      </c>
      <c r="F125" s="192" t="s">
        <v>12</v>
      </c>
      <c r="G125" s="256">
        <v>26.525807</v>
      </c>
      <c r="H125" s="158">
        <v>26.10829079782</v>
      </c>
      <c r="I125" s="9">
        <f t="shared" si="3"/>
        <v>26.32</v>
      </c>
      <c r="J125" s="191" t="s">
        <v>699</v>
      </c>
    </row>
    <row r="126" spans="1:10" ht="15">
      <c r="A126" s="175">
        <v>139</v>
      </c>
      <c r="B126" s="192" t="s">
        <v>10</v>
      </c>
      <c r="C126" s="192" t="s">
        <v>399</v>
      </c>
      <c r="D126" s="191" t="s">
        <v>466</v>
      </c>
      <c r="E126" s="192" t="s">
        <v>16</v>
      </c>
      <c r="F126" s="192" t="s">
        <v>16</v>
      </c>
      <c r="G126" s="256">
        <v>5.561069000000001</v>
      </c>
      <c r="H126" s="158">
        <v>5.47353777394</v>
      </c>
      <c r="I126" s="9">
        <f t="shared" si="3"/>
        <v>5.52</v>
      </c>
      <c r="J126" s="191" t="s">
        <v>700</v>
      </c>
    </row>
    <row r="127" spans="1:10" ht="15">
      <c r="A127" s="175">
        <v>140</v>
      </c>
      <c r="B127" s="192" t="s">
        <v>21</v>
      </c>
      <c r="C127" s="192" t="s">
        <v>420</v>
      </c>
      <c r="D127" s="191"/>
      <c r="E127" s="192" t="s">
        <v>11</v>
      </c>
      <c r="F127" s="192" t="s">
        <v>23</v>
      </c>
      <c r="G127" s="256">
        <v>531.5004</v>
      </c>
      <c r="H127" s="158">
        <v>523.1345837040001</v>
      </c>
      <c r="I127" s="9">
        <f t="shared" si="3"/>
        <v>527.32</v>
      </c>
      <c r="J127" s="191" t="s">
        <v>701</v>
      </c>
    </row>
    <row r="128" spans="1:10" ht="15">
      <c r="A128" s="175">
        <v>141</v>
      </c>
      <c r="B128" s="192" t="s">
        <v>21</v>
      </c>
      <c r="C128" s="192" t="s">
        <v>433</v>
      </c>
      <c r="D128" s="191"/>
      <c r="E128" s="192" t="s">
        <v>11</v>
      </c>
      <c r="F128" s="192" t="s">
        <v>23</v>
      </c>
      <c r="G128" s="256">
        <v>425.446385</v>
      </c>
      <c r="H128" s="158">
        <v>418.74985890010004</v>
      </c>
      <c r="I128" s="9">
        <f t="shared" si="3"/>
        <v>422.1</v>
      </c>
      <c r="J128" s="191" t="s">
        <v>702</v>
      </c>
    </row>
    <row r="129" spans="1:10" ht="15">
      <c r="A129" s="175">
        <v>142</v>
      </c>
      <c r="B129" s="192" t="s">
        <v>21</v>
      </c>
      <c r="C129" s="192" t="s">
        <v>421</v>
      </c>
      <c r="D129" s="191"/>
      <c r="E129" s="192" t="s">
        <v>11</v>
      </c>
      <c r="F129" s="192" t="s">
        <v>23</v>
      </c>
      <c r="G129" s="256">
        <v>506.89390000000003</v>
      </c>
      <c r="H129" s="158">
        <v>498.915390014</v>
      </c>
      <c r="I129" s="9">
        <f t="shared" si="3"/>
        <v>502.9</v>
      </c>
      <c r="J129" s="191" t="s">
        <v>703</v>
      </c>
    </row>
    <row r="130" spans="1:10" ht="15">
      <c r="A130" s="175">
        <v>143</v>
      </c>
      <c r="B130" s="192" t="s">
        <v>21</v>
      </c>
      <c r="C130" s="192" t="s">
        <v>422</v>
      </c>
      <c r="D130" s="191"/>
      <c r="E130" s="192" t="s">
        <v>11</v>
      </c>
      <c r="F130" s="192" t="s">
        <v>32</v>
      </c>
      <c r="G130" s="256">
        <v>26.08289</v>
      </c>
      <c r="H130" s="158">
        <v>25.6723453114</v>
      </c>
      <c r="I130" s="9">
        <f t="shared" si="3"/>
        <v>25.88</v>
      </c>
      <c r="J130" s="191" t="s">
        <v>704</v>
      </c>
    </row>
    <row r="131" spans="1:10" ht="15">
      <c r="A131" s="175">
        <v>144</v>
      </c>
      <c r="B131" s="192" t="s">
        <v>21</v>
      </c>
      <c r="C131" s="192" t="s">
        <v>423</v>
      </c>
      <c r="D131" s="191"/>
      <c r="E131" s="192" t="s">
        <v>11</v>
      </c>
      <c r="F131" s="192"/>
      <c r="G131" s="256">
        <v>32.48058</v>
      </c>
      <c r="H131" s="158">
        <v>31.969335670800003</v>
      </c>
      <c r="I131" s="9">
        <f aca="true" t="shared" si="4" ref="I131:I139">ROUND(IF(G131=0,H131,IF(H131=0,G131,AVERAGE(G131,H131))),2)</f>
        <v>32.22</v>
      </c>
      <c r="J131" s="191" t="s">
        <v>705</v>
      </c>
    </row>
    <row r="132" spans="1:10" ht="15">
      <c r="A132" s="175">
        <v>145</v>
      </c>
      <c r="B132" s="192" t="s">
        <v>21</v>
      </c>
      <c r="C132" s="192" t="s">
        <v>424</v>
      </c>
      <c r="D132" s="191"/>
      <c r="E132" s="192" t="s">
        <v>11</v>
      </c>
      <c r="F132" s="192" t="s">
        <v>12</v>
      </c>
      <c r="G132" s="256">
        <v>27.55928</v>
      </c>
      <c r="H132" s="158">
        <v>27.1254969328</v>
      </c>
      <c r="I132" s="9">
        <f t="shared" si="4"/>
        <v>27.34</v>
      </c>
      <c r="J132" s="191" t="s">
        <v>706</v>
      </c>
    </row>
    <row r="133" spans="1:10" ht="15">
      <c r="A133" s="175">
        <v>146</v>
      </c>
      <c r="B133" s="192" t="s">
        <v>21</v>
      </c>
      <c r="C133" s="192" t="s">
        <v>425</v>
      </c>
      <c r="D133" s="191"/>
      <c r="E133" s="192" t="s">
        <v>11</v>
      </c>
      <c r="F133" s="192"/>
      <c r="G133" s="256">
        <v>319.8845</v>
      </c>
      <c r="H133" s="158">
        <v>314.84951797</v>
      </c>
      <c r="I133" s="9">
        <f t="shared" si="4"/>
        <v>317.37</v>
      </c>
      <c r="J133" s="191" t="s">
        <v>707</v>
      </c>
    </row>
    <row r="134" spans="1:10" ht="15">
      <c r="A134" s="175">
        <v>147</v>
      </c>
      <c r="B134" s="192" t="s">
        <v>21</v>
      </c>
      <c r="C134" s="192" t="s">
        <v>426</v>
      </c>
      <c r="D134" s="191"/>
      <c r="E134" s="192" t="s">
        <v>11</v>
      </c>
      <c r="F134" s="192"/>
      <c r="G134" s="256">
        <v>126.674262</v>
      </c>
      <c r="H134" s="158">
        <v>124.68040911612</v>
      </c>
      <c r="I134" s="9">
        <f t="shared" si="4"/>
        <v>125.68</v>
      </c>
      <c r="J134" s="191" t="s">
        <v>708</v>
      </c>
    </row>
    <row r="135" spans="1:10" ht="15">
      <c r="A135" s="175">
        <v>148</v>
      </c>
      <c r="B135" s="192" t="s">
        <v>21</v>
      </c>
      <c r="C135" s="192" t="s">
        <v>427</v>
      </c>
      <c r="D135" s="191"/>
      <c r="E135" s="192" t="s">
        <v>11</v>
      </c>
      <c r="F135" s="192"/>
      <c r="G135" s="256">
        <v>615.1625</v>
      </c>
      <c r="H135" s="158">
        <v>605.47984225</v>
      </c>
      <c r="I135" s="9">
        <f t="shared" si="4"/>
        <v>610.32</v>
      </c>
      <c r="J135" s="191" t="s">
        <v>709</v>
      </c>
    </row>
    <row r="136" spans="1:10" ht="15">
      <c r="A136" s="175">
        <v>149</v>
      </c>
      <c r="B136" s="192" t="s">
        <v>21</v>
      </c>
      <c r="C136" s="192" t="s">
        <v>434</v>
      </c>
      <c r="D136" s="191"/>
      <c r="E136" s="192" t="s">
        <v>16</v>
      </c>
      <c r="F136" s="192" t="s">
        <v>16</v>
      </c>
      <c r="G136" s="256">
        <v>8.85834</v>
      </c>
      <c r="H136" s="158">
        <v>8.7189097284</v>
      </c>
      <c r="I136" s="9">
        <f t="shared" si="4"/>
        <v>8.79</v>
      </c>
      <c r="J136" s="191" t="s">
        <v>710</v>
      </c>
    </row>
    <row r="137" spans="1:10" ht="15">
      <c r="A137" s="175">
        <v>150</v>
      </c>
      <c r="B137" s="192" t="s">
        <v>21</v>
      </c>
      <c r="C137" s="192" t="s">
        <v>428</v>
      </c>
      <c r="D137" s="191"/>
      <c r="E137" s="192" t="s">
        <v>16</v>
      </c>
      <c r="F137" s="192" t="s">
        <v>16</v>
      </c>
      <c r="G137" s="256">
        <v>7.234311</v>
      </c>
      <c r="H137" s="158">
        <v>7.12044294486</v>
      </c>
      <c r="I137" s="9">
        <f t="shared" si="4"/>
        <v>7.18</v>
      </c>
      <c r="J137" s="191" t="s">
        <v>711</v>
      </c>
    </row>
    <row r="138" spans="1:10" ht="15">
      <c r="A138" s="175">
        <v>151</v>
      </c>
      <c r="B138" s="192" t="s">
        <v>21</v>
      </c>
      <c r="C138" s="192" t="s">
        <v>429</v>
      </c>
      <c r="D138" s="191"/>
      <c r="E138" s="192" t="s">
        <v>16</v>
      </c>
      <c r="F138" s="192" t="s">
        <v>16</v>
      </c>
      <c r="G138" s="257">
        <v>40.1479654</v>
      </c>
      <c r="H138" s="158">
        <v>39.516036424603996</v>
      </c>
      <c r="I138" s="9">
        <f t="shared" si="4"/>
        <v>39.83</v>
      </c>
      <c r="J138" s="191" t="s">
        <v>712</v>
      </c>
    </row>
    <row r="139" spans="1:10" ht="15">
      <c r="A139" s="175">
        <v>152</v>
      </c>
      <c r="B139" s="192" t="s">
        <v>14</v>
      </c>
      <c r="C139" s="192" t="s">
        <v>436</v>
      </c>
      <c r="D139" s="191"/>
      <c r="E139" s="192" t="s">
        <v>16</v>
      </c>
      <c r="F139" s="192" t="s">
        <v>16</v>
      </c>
      <c r="G139" s="256">
        <v>6.7421809999999995</v>
      </c>
      <c r="H139" s="158">
        <v>6.63605907106</v>
      </c>
      <c r="I139" s="9">
        <f t="shared" si="4"/>
        <v>6.69</v>
      </c>
      <c r="J139" s="191" t="s">
        <v>437</v>
      </c>
    </row>
    <row r="140" spans="1:10" ht="15">
      <c r="A140" s="175">
        <v>153</v>
      </c>
      <c r="B140" s="192" t="s">
        <v>10</v>
      </c>
      <c r="C140" s="192" t="s">
        <v>435</v>
      </c>
      <c r="D140" s="191" t="s">
        <v>475</v>
      </c>
      <c r="E140" s="192" t="s">
        <v>16</v>
      </c>
      <c r="F140" s="192" t="s">
        <v>16</v>
      </c>
      <c r="G140" s="256">
        <v>3.740188</v>
      </c>
      <c r="H140" s="158">
        <v>3.68131744088</v>
      </c>
      <c r="I140" s="9">
        <f aca="true" t="shared" si="5" ref="I140:I160">ROUND(IF(G140=0,H140,IF(H140=0,G140,AVERAGE(G140,H140))),2)</f>
        <v>3.71</v>
      </c>
      <c r="J140" s="191" t="s">
        <v>713</v>
      </c>
    </row>
    <row r="141" spans="1:10" ht="15">
      <c r="A141" s="175">
        <v>154</v>
      </c>
      <c r="B141" s="192" t="s">
        <v>10</v>
      </c>
      <c r="C141" s="192" t="s">
        <v>430</v>
      </c>
      <c r="D141" s="191"/>
      <c r="E141" s="192" t="s">
        <v>16</v>
      </c>
      <c r="F141" s="192" t="s">
        <v>16</v>
      </c>
      <c r="G141" s="256">
        <v>27.06715</v>
      </c>
      <c r="H141" s="158">
        <v>26.641113059000002</v>
      </c>
      <c r="I141" s="9">
        <f t="shared" si="5"/>
        <v>26.85</v>
      </c>
      <c r="J141" s="191" t="s">
        <v>714</v>
      </c>
    </row>
    <row r="142" spans="1:10" ht="15">
      <c r="A142" s="175">
        <v>155</v>
      </c>
      <c r="B142" s="192" t="s">
        <v>21</v>
      </c>
      <c r="C142" s="192" t="s">
        <v>431</v>
      </c>
      <c r="D142" s="191"/>
      <c r="E142" s="192" t="s">
        <v>11</v>
      </c>
      <c r="F142" s="192" t="s">
        <v>12</v>
      </c>
      <c r="G142" s="257">
        <v>31.6144312</v>
      </c>
      <c r="H142" s="158">
        <v>31.116820052912</v>
      </c>
      <c r="I142" s="9">
        <f t="shared" si="5"/>
        <v>31.37</v>
      </c>
      <c r="J142" s="191" t="s">
        <v>49</v>
      </c>
    </row>
    <row r="143" spans="1:10" ht="15">
      <c r="A143" s="175">
        <v>156</v>
      </c>
      <c r="B143" s="192" t="s">
        <v>21</v>
      </c>
      <c r="C143" s="192" t="s">
        <v>432</v>
      </c>
      <c r="D143" s="191"/>
      <c r="E143" s="192" t="s">
        <v>12</v>
      </c>
      <c r="F143" s="192"/>
      <c r="G143" s="256">
        <v>162.40290000000002</v>
      </c>
      <c r="H143" s="158">
        <v>159.84667835400003</v>
      </c>
      <c r="I143" s="9">
        <f t="shared" si="5"/>
        <v>161.12</v>
      </c>
      <c r="J143" s="191" t="s">
        <v>715</v>
      </c>
    </row>
    <row r="144" spans="1:10" ht="15">
      <c r="A144" s="175">
        <v>157</v>
      </c>
      <c r="B144" s="192" t="s">
        <v>21</v>
      </c>
      <c r="C144" s="192" t="s">
        <v>438</v>
      </c>
      <c r="D144" s="191"/>
      <c r="E144" s="192" t="s">
        <v>11</v>
      </c>
      <c r="F144" s="192" t="s">
        <v>11</v>
      </c>
      <c r="G144" s="257">
        <v>3.4842804000000003</v>
      </c>
      <c r="H144" s="158">
        <v>3.4294378265040004</v>
      </c>
      <c r="I144" s="9">
        <f t="shared" si="5"/>
        <v>3.46</v>
      </c>
      <c r="J144" s="191" t="s">
        <v>439</v>
      </c>
    </row>
    <row r="145" spans="1:10" ht="15">
      <c r="A145" s="175">
        <v>158</v>
      </c>
      <c r="B145" s="192" t="s">
        <v>10</v>
      </c>
      <c r="C145" s="192" t="s">
        <v>487</v>
      </c>
      <c r="D145" s="191"/>
      <c r="E145" s="192" t="s">
        <v>11</v>
      </c>
      <c r="F145" s="192" t="s">
        <v>12</v>
      </c>
      <c r="G145" s="256">
        <v>87.10701</v>
      </c>
      <c r="H145" s="158">
        <v>85.7359456626</v>
      </c>
      <c r="I145" s="9">
        <f t="shared" si="5"/>
        <v>86.42</v>
      </c>
      <c r="J145" s="191" t="s">
        <v>716</v>
      </c>
    </row>
    <row r="146" spans="1:10" ht="15">
      <c r="A146" s="175">
        <v>159</v>
      </c>
      <c r="B146" s="192" t="s">
        <v>10</v>
      </c>
      <c r="C146" s="192" t="s">
        <v>488</v>
      </c>
      <c r="D146" s="191"/>
      <c r="E146" s="192" t="s">
        <v>11</v>
      </c>
      <c r="F146" s="192" t="s">
        <v>12</v>
      </c>
      <c r="G146" s="256">
        <v>27.756132</v>
      </c>
      <c r="H146" s="158">
        <v>27.31925048232</v>
      </c>
      <c r="I146" s="9">
        <f t="shared" si="5"/>
        <v>27.54</v>
      </c>
      <c r="J146" s="191" t="s">
        <v>717</v>
      </c>
    </row>
    <row r="147" spans="1:10" ht="15">
      <c r="A147" s="175">
        <v>160</v>
      </c>
      <c r="B147" s="170" t="s">
        <v>10</v>
      </c>
      <c r="C147" s="170" t="s">
        <v>495</v>
      </c>
      <c r="D147" s="191"/>
      <c r="E147" s="170" t="s">
        <v>11</v>
      </c>
      <c r="F147" s="177" t="s">
        <v>23</v>
      </c>
      <c r="G147" s="257">
        <v>33.307358400000005</v>
      </c>
      <c r="H147" s="158">
        <v>32.78310057878401</v>
      </c>
      <c r="I147" s="9">
        <f t="shared" si="5"/>
        <v>33.05</v>
      </c>
      <c r="J147" s="191" t="s">
        <v>718</v>
      </c>
    </row>
    <row r="148" spans="1:10" ht="15">
      <c r="A148" s="175">
        <v>161</v>
      </c>
      <c r="B148" s="177" t="s">
        <v>10</v>
      </c>
      <c r="C148" s="177" t="s">
        <v>494</v>
      </c>
      <c r="D148" s="191"/>
      <c r="E148" s="177" t="s">
        <v>11</v>
      </c>
      <c r="F148" s="177" t="s">
        <v>12</v>
      </c>
      <c r="G148" s="256">
        <v>97.97324040000001</v>
      </c>
      <c r="H148" s="158">
        <v>96.43114159610401</v>
      </c>
      <c r="I148" s="9">
        <f t="shared" si="5"/>
        <v>97.2</v>
      </c>
      <c r="J148" s="191" t="s">
        <v>719</v>
      </c>
    </row>
    <row r="149" spans="1:10" ht="15">
      <c r="A149" s="175">
        <v>162</v>
      </c>
      <c r="B149" s="170" t="s">
        <v>21</v>
      </c>
      <c r="C149" s="170" t="s">
        <v>513</v>
      </c>
      <c r="D149" s="191"/>
      <c r="E149" s="170" t="s">
        <v>16</v>
      </c>
      <c r="F149" s="170" t="s">
        <v>16</v>
      </c>
      <c r="G149" s="256">
        <v>1.47639</v>
      </c>
      <c r="H149" s="158">
        <v>1.4531516214000002</v>
      </c>
      <c r="I149" s="9">
        <f t="shared" si="5"/>
        <v>1.46</v>
      </c>
      <c r="J149" s="191" t="s">
        <v>52</v>
      </c>
    </row>
    <row r="150" spans="1:10" ht="15">
      <c r="A150" s="175">
        <v>163</v>
      </c>
      <c r="B150" s="170" t="s">
        <v>21</v>
      </c>
      <c r="C150" s="170" t="s">
        <v>518</v>
      </c>
      <c r="D150" s="191"/>
      <c r="E150" s="170" t="s">
        <v>16</v>
      </c>
      <c r="F150" s="170" t="s">
        <v>16</v>
      </c>
      <c r="G150" s="256">
        <v>11.81112</v>
      </c>
      <c r="H150" s="158">
        <v>11.625212971200002</v>
      </c>
      <c r="I150" s="9">
        <f aca="true" t="shared" si="6" ref="I150:I157">ROUND(IF(G150=0,H150,IF(H150=0,G150,AVERAGE(G150,H150))),2)</f>
        <v>11.72</v>
      </c>
      <c r="J150" s="191" t="s">
        <v>720</v>
      </c>
    </row>
    <row r="151" spans="1:10" ht="15">
      <c r="A151" s="175">
        <v>164</v>
      </c>
      <c r="B151" s="170" t="s">
        <v>21</v>
      </c>
      <c r="C151" s="170" t="s">
        <v>519</v>
      </c>
      <c r="D151" s="191" t="s">
        <v>477</v>
      </c>
      <c r="E151" s="170" t="s">
        <v>11</v>
      </c>
      <c r="F151" s="170" t="s">
        <v>11</v>
      </c>
      <c r="G151" s="257">
        <v>15.659576600000001</v>
      </c>
      <c r="H151" s="158">
        <v>15.413094864316001</v>
      </c>
      <c r="I151" s="9">
        <f t="shared" si="6"/>
        <v>15.54</v>
      </c>
      <c r="J151" s="191" t="s">
        <v>721</v>
      </c>
    </row>
    <row r="152" spans="1:10" ht="15">
      <c r="A152" s="175">
        <v>165</v>
      </c>
      <c r="B152" s="170" t="s">
        <v>21</v>
      </c>
      <c r="C152" s="170" t="s">
        <v>520</v>
      </c>
      <c r="D152" s="191"/>
      <c r="E152" s="170" t="s">
        <v>11</v>
      </c>
      <c r="F152" s="170" t="s">
        <v>11</v>
      </c>
      <c r="G152" s="257">
        <v>6.6634402</v>
      </c>
      <c r="H152" s="158">
        <v>6.558557651252</v>
      </c>
      <c r="I152" s="9">
        <f t="shared" si="6"/>
        <v>6.61</v>
      </c>
      <c r="J152" s="191" t="s">
        <v>722</v>
      </c>
    </row>
    <row r="153" spans="1:10" ht="15">
      <c r="A153" s="175">
        <v>166</v>
      </c>
      <c r="B153" s="170" t="s">
        <v>14</v>
      </c>
      <c r="C153" s="170" t="s">
        <v>523</v>
      </c>
      <c r="D153" s="191"/>
      <c r="E153" s="170" t="s">
        <v>16</v>
      </c>
      <c r="F153" s="170" t="s">
        <v>16</v>
      </c>
      <c r="G153" s="257">
        <v>3.0807338</v>
      </c>
      <c r="H153" s="158">
        <v>3.032243049988</v>
      </c>
      <c r="I153" s="9">
        <f t="shared" si="6"/>
        <v>3.06</v>
      </c>
      <c r="J153" s="191" t="s">
        <v>723</v>
      </c>
    </row>
    <row r="154" spans="1:10" ht="15">
      <c r="A154" s="175">
        <v>167</v>
      </c>
      <c r="B154" s="170" t="s">
        <v>10</v>
      </c>
      <c r="C154" s="170" t="s">
        <v>524</v>
      </c>
      <c r="D154" s="191"/>
      <c r="E154" s="170" t="s">
        <v>23</v>
      </c>
      <c r="F154" s="170" t="s">
        <v>23</v>
      </c>
      <c r="G154" s="256">
        <v>10.33473</v>
      </c>
      <c r="H154" s="158">
        <v>10.1720613498</v>
      </c>
      <c r="I154" s="9">
        <f t="shared" si="6"/>
        <v>10.25</v>
      </c>
      <c r="J154" s="191" t="s">
        <v>724</v>
      </c>
    </row>
    <row r="155" spans="1:10" ht="15">
      <c r="A155" s="175">
        <v>168</v>
      </c>
      <c r="B155" s="170" t="s">
        <v>21</v>
      </c>
      <c r="C155" s="170" t="s">
        <v>526</v>
      </c>
      <c r="D155" s="191"/>
      <c r="E155" s="170" t="s">
        <v>11</v>
      </c>
      <c r="F155" s="170" t="s">
        <v>11</v>
      </c>
      <c r="G155" s="256">
        <v>182.0881</v>
      </c>
      <c r="H155" s="158">
        <v>179.22203330600001</v>
      </c>
      <c r="I155" s="9">
        <f t="shared" si="6"/>
        <v>180.66</v>
      </c>
      <c r="J155" s="191" t="s">
        <v>725</v>
      </c>
    </row>
    <row r="156" spans="1:10" ht="15">
      <c r="A156" s="175">
        <v>169</v>
      </c>
      <c r="B156" s="170" t="s">
        <v>21</v>
      </c>
      <c r="C156" s="170" t="s">
        <v>527</v>
      </c>
      <c r="D156" s="191"/>
      <c r="E156" s="170" t="s">
        <v>23</v>
      </c>
      <c r="F156" s="170" t="s">
        <v>23</v>
      </c>
      <c r="G156" s="256">
        <v>138.928299</v>
      </c>
      <c r="H156" s="158">
        <v>136.74156757374</v>
      </c>
      <c r="I156" s="9">
        <f t="shared" si="6"/>
        <v>137.83</v>
      </c>
      <c r="J156" s="191" t="s">
        <v>726</v>
      </c>
    </row>
    <row r="157" spans="1:10" ht="15">
      <c r="A157" s="175">
        <v>170</v>
      </c>
      <c r="B157" s="170" t="s">
        <v>14</v>
      </c>
      <c r="C157" s="170" t="s">
        <v>528</v>
      </c>
      <c r="D157" s="191"/>
      <c r="E157" s="170" t="s">
        <v>16</v>
      </c>
      <c r="F157" s="170" t="s">
        <v>16</v>
      </c>
      <c r="G157" s="256">
        <v>8.956766</v>
      </c>
      <c r="H157" s="158">
        <v>8.81578650316</v>
      </c>
      <c r="I157" s="9">
        <f t="shared" si="6"/>
        <v>8.89</v>
      </c>
      <c r="J157" s="191" t="s">
        <v>727</v>
      </c>
    </row>
    <row r="158" spans="1:10" ht="15">
      <c r="A158" s="175">
        <v>171</v>
      </c>
      <c r="B158" s="170" t="s">
        <v>10</v>
      </c>
      <c r="C158" s="170" t="s">
        <v>536</v>
      </c>
      <c r="D158" s="191"/>
      <c r="E158" s="170" t="s">
        <v>11</v>
      </c>
      <c r="F158" s="170" t="s">
        <v>32</v>
      </c>
      <c r="G158" s="256">
        <v>34.4491</v>
      </c>
      <c r="H158" s="158">
        <v>33.906871166</v>
      </c>
      <c r="I158" s="9">
        <f t="shared" si="3"/>
        <v>34.18</v>
      </c>
      <c r="J158" s="191" t="s">
        <v>728</v>
      </c>
    </row>
    <row r="159" spans="1:10" ht="15">
      <c r="A159" s="175">
        <v>172</v>
      </c>
      <c r="B159" s="177" t="s">
        <v>14</v>
      </c>
      <c r="C159" s="177" t="s">
        <v>537</v>
      </c>
      <c r="D159" s="191"/>
      <c r="E159" s="177" t="s">
        <v>16</v>
      </c>
      <c r="F159" s="177" t="s">
        <v>16</v>
      </c>
      <c r="G159" s="256">
        <v>1.7815106</v>
      </c>
      <c r="H159" s="158">
        <v>1.753469623156</v>
      </c>
      <c r="I159" s="9">
        <f aca="true" t="shared" si="7" ref="I159:I171">ROUND(IF(G159=0,H159,IF(H159=0,G159,AVERAGE(G159,H159))),2)</f>
        <v>1.77</v>
      </c>
      <c r="J159" s="191" t="s">
        <v>729</v>
      </c>
    </row>
    <row r="160" spans="1:10" ht="15">
      <c r="A160" s="175">
        <v>173</v>
      </c>
      <c r="B160" s="170" t="s">
        <v>28</v>
      </c>
      <c r="C160" s="177" t="s">
        <v>541</v>
      </c>
      <c r="D160" s="191"/>
      <c r="E160" s="170" t="s">
        <v>16</v>
      </c>
      <c r="F160" s="170" t="s">
        <v>16</v>
      </c>
      <c r="G160" s="257">
        <v>0</v>
      </c>
      <c r="H160" s="158">
        <v>0</v>
      </c>
      <c r="I160" s="9">
        <f t="shared" si="5"/>
        <v>0</v>
      </c>
      <c r="J160" s="191" t="s">
        <v>730</v>
      </c>
    </row>
    <row r="161" spans="1:10" ht="15">
      <c r="A161" s="175">
        <v>174</v>
      </c>
      <c r="B161" s="170" t="s">
        <v>10</v>
      </c>
      <c r="C161" s="177" t="s">
        <v>553</v>
      </c>
      <c r="D161" s="191"/>
      <c r="E161" s="170" t="s">
        <v>11</v>
      </c>
      <c r="F161" s="170" t="s">
        <v>23</v>
      </c>
      <c r="G161" s="256">
        <v>170.67068400000002</v>
      </c>
      <c r="H161" s="158">
        <v>167.98432743384004</v>
      </c>
      <c r="I161" s="9">
        <f t="shared" si="7"/>
        <v>169.33</v>
      </c>
      <c r="J161" s="191" t="s">
        <v>731</v>
      </c>
    </row>
    <row r="162" spans="1:10" ht="15">
      <c r="A162" s="175">
        <v>175</v>
      </c>
      <c r="B162" s="170" t="s">
        <v>21</v>
      </c>
      <c r="C162" s="177" t="s">
        <v>554</v>
      </c>
      <c r="D162" s="191"/>
      <c r="E162" s="170" t="s">
        <v>11</v>
      </c>
      <c r="F162" s="170" t="s">
        <v>23</v>
      </c>
      <c r="G162" s="256">
        <v>709.65146</v>
      </c>
      <c r="H162" s="158">
        <v>698.4815460196</v>
      </c>
      <c r="I162" s="9">
        <f t="shared" si="7"/>
        <v>704.07</v>
      </c>
      <c r="J162" s="191" t="s">
        <v>732</v>
      </c>
    </row>
    <row r="163" spans="1:10" ht="15">
      <c r="A163" s="175">
        <v>176</v>
      </c>
      <c r="B163" s="170" t="s">
        <v>21</v>
      </c>
      <c r="C163" s="170" t="s">
        <v>574</v>
      </c>
      <c r="D163" s="191"/>
      <c r="E163" s="170" t="s">
        <v>16</v>
      </c>
      <c r="F163" s="177" t="s">
        <v>23</v>
      </c>
      <c r="G163" s="256">
        <v>9.448896</v>
      </c>
      <c r="H163" s="158">
        <v>9.30017037696</v>
      </c>
      <c r="I163" s="9">
        <f t="shared" si="7"/>
        <v>9.37</v>
      </c>
      <c r="J163" s="191" t="s">
        <v>665</v>
      </c>
    </row>
    <row r="164" spans="1:10" s="13" customFormat="1" ht="15">
      <c r="A164" s="175">
        <v>177</v>
      </c>
      <c r="B164" s="170" t="s">
        <v>56</v>
      </c>
      <c r="C164" s="177" t="s">
        <v>576</v>
      </c>
      <c r="D164" s="191"/>
      <c r="E164" s="170" t="s">
        <v>11</v>
      </c>
      <c r="F164" s="170" t="s">
        <v>32</v>
      </c>
      <c r="G164" s="256">
        <v>79.72506</v>
      </c>
      <c r="H164" s="158">
        <v>78.4701875556</v>
      </c>
      <c r="I164" s="10">
        <f t="shared" si="7"/>
        <v>79.1</v>
      </c>
      <c r="J164" s="191" t="s">
        <v>733</v>
      </c>
    </row>
    <row r="165" spans="1:10" s="13" customFormat="1" ht="15">
      <c r="A165" s="175">
        <v>178</v>
      </c>
      <c r="B165" s="170" t="s">
        <v>10</v>
      </c>
      <c r="C165" s="177" t="s">
        <v>577</v>
      </c>
      <c r="D165" s="191"/>
      <c r="E165" s="170" t="s">
        <v>11</v>
      </c>
      <c r="F165" s="170" t="s">
        <v>12</v>
      </c>
      <c r="G165" s="256">
        <v>37.89401</v>
      </c>
      <c r="H165" s="158">
        <v>37.2975582826</v>
      </c>
      <c r="I165" s="10">
        <f t="shared" si="7"/>
        <v>37.6</v>
      </c>
      <c r="J165" s="191" t="s">
        <v>734</v>
      </c>
    </row>
    <row r="166" spans="1:10" s="13" customFormat="1" ht="15">
      <c r="A166" s="175">
        <v>179</v>
      </c>
      <c r="B166" s="170" t="s">
        <v>10</v>
      </c>
      <c r="C166" s="177" t="s">
        <v>578</v>
      </c>
      <c r="D166" s="191"/>
      <c r="E166" s="170" t="s">
        <v>11</v>
      </c>
      <c r="F166" s="170" t="s">
        <v>23</v>
      </c>
      <c r="G166" s="256">
        <v>17.71668</v>
      </c>
      <c r="H166" s="158">
        <v>17.4378194568</v>
      </c>
      <c r="I166" s="10">
        <f t="shared" si="7"/>
        <v>17.58</v>
      </c>
      <c r="J166" s="191" t="s">
        <v>735</v>
      </c>
    </row>
    <row r="167" spans="1:10" s="13" customFormat="1" ht="15">
      <c r="A167" s="175">
        <v>180</v>
      </c>
      <c r="B167" s="170" t="s">
        <v>10</v>
      </c>
      <c r="C167" s="177" t="s">
        <v>579</v>
      </c>
      <c r="D167" s="191"/>
      <c r="E167" s="170" t="s">
        <v>23</v>
      </c>
      <c r="F167" s="170" t="s">
        <v>23</v>
      </c>
      <c r="G167" s="256">
        <v>23.376175</v>
      </c>
      <c r="H167" s="158">
        <v>23.0082340055</v>
      </c>
      <c r="I167" s="10">
        <f>ROUND(IF(G167=0,H167,IF(H167=0,G167,AVERAGE(G167,H167))),2)</f>
        <v>23.19</v>
      </c>
      <c r="J167" s="191" t="s">
        <v>736</v>
      </c>
    </row>
    <row r="168" spans="1:10" s="13" customFormat="1" ht="15">
      <c r="A168" s="175">
        <v>181</v>
      </c>
      <c r="B168" s="170" t="s">
        <v>10</v>
      </c>
      <c r="C168" s="177" t="s">
        <v>580</v>
      </c>
      <c r="D168" s="191"/>
      <c r="E168" s="170" t="s">
        <v>11</v>
      </c>
      <c r="F168" s="170" t="s">
        <v>12</v>
      </c>
      <c r="G168" s="256">
        <v>76.77228</v>
      </c>
      <c r="H168" s="158">
        <v>75.5638843128</v>
      </c>
      <c r="I168" s="10">
        <f t="shared" si="7"/>
        <v>76.17</v>
      </c>
      <c r="J168" s="191" t="s">
        <v>737</v>
      </c>
    </row>
    <row r="169" spans="1:10" s="13" customFormat="1" ht="15">
      <c r="A169" s="175">
        <v>182</v>
      </c>
      <c r="B169" s="170" t="s">
        <v>14</v>
      </c>
      <c r="C169" s="177" t="s">
        <v>590</v>
      </c>
      <c r="D169" s="191"/>
      <c r="E169" s="170" t="s">
        <v>11</v>
      </c>
      <c r="F169" s="170" t="s">
        <v>23</v>
      </c>
      <c r="G169" s="256">
        <v>134.84362000000002</v>
      </c>
      <c r="H169" s="158">
        <v>132.72118142120001</v>
      </c>
      <c r="I169" s="10">
        <f t="shared" si="7"/>
        <v>133.78</v>
      </c>
      <c r="J169" s="191" t="s">
        <v>740</v>
      </c>
    </row>
    <row r="170" spans="1:10" s="13" customFormat="1" ht="15">
      <c r="A170" s="175">
        <v>183</v>
      </c>
      <c r="B170" s="170" t="s">
        <v>10</v>
      </c>
      <c r="C170" s="170" t="s">
        <v>745</v>
      </c>
      <c r="D170" s="191" t="s">
        <v>469</v>
      </c>
      <c r="E170" s="170" t="s">
        <v>11</v>
      </c>
      <c r="F170" s="177" t="s">
        <v>23</v>
      </c>
      <c r="G170" s="256">
        <v>54.1343</v>
      </c>
      <c r="H170" s="158">
        <v>53.282226118000004</v>
      </c>
      <c r="I170" s="9">
        <f t="shared" si="7"/>
        <v>53.71</v>
      </c>
      <c r="J170" s="191" t="s">
        <v>750</v>
      </c>
    </row>
    <row r="171" spans="1:10" ht="15">
      <c r="A171" s="175">
        <v>184</v>
      </c>
      <c r="B171" s="177" t="s">
        <v>14</v>
      </c>
      <c r="C171" s="177" t="s">
        <v>596</v>
      </c>
      <c r="D171" s="191"/>
      <c r="E171" s="177" t="s">
        <v>11</v>
      </c>
      <c r="F171" s="170" t="s">
        <v>23</v>
      </c>
      <c r="G171" s="256">
        <v>249.50991000000002</v>
      </c>
      <c r="H171" s="158">
        <v>245.58262401660002</v>
      </c>
      <c r="I171" s="9">
        <f t="shared" si="7"/>
        <v>247.55</v>
      </c>
      <c r="J171" s="191" t="s">
        <v>738</v>
      </c>
    </row>
    <row r="172" spans="1:10" ht="15">
      <c r="A172" s="175">
        <v>185</v>
      </c>
      <c r="B172" s="177" t="s">
        <v>21</v>
      </c>
      <c r="C172" s="177" t="s">
        <v>606</v>
      </c>
      <c r="D172" s="191"/>
      <c r="E172" s="177" t="s">
        <v>16</v>
      </c>
      <c r="F172" s="170" t="s">
        <v>16</v>
      </c>
      <c r="G172" s="256">
        <v>2.2342702</v>
      </c>
      <c r="H172" s="158">
        <v>2.1991027870520004</v>
      </c>
      <c r="I172" s="9">
        <f>ROUND(IF(G172=0,H172,IF(H172=0,G172,AVERAGE(G172,H172))),2)</f>
        <v>2.22</v>
      </c>
      <c r="J172" s="191" t="s">
        <v>739</v>
      </c>
    </row>
    <row r="173" spans="1:10" ht="15">
      <c r="A173" s="175">
        <v>186</v>
      </c>
      <c r="B173" s="177" t="s">
        <v>14</v>
      </c>
      <c r="C173" s="177" t="s">
        <v>746</v>
      </c>
      <c r="D173" s="191"/>
      <c r="E173" s="177" t="s">
        <v>11</v>
      </c>
      <c r="F173" s="170" t="s">
        <v>23</v>
      </c>
      <c r="G173" s="256">
        <v>208.5</v>
      </c>
      <c r="H173" s="158">
        <v>211.45</v>
      </c>
      <c r="I173" s="9">
        <f>ROUND(IF(G173=0,H173,IF(H173=0,G173,AVERAGE(G173,H173))),2)</f>
        <v>209.98</v>
      </c>
      <c r="J173" s="191" t="s">
        <v>747</v>
      </c>
    </row>
    <row r="174" spans="1:10" ht="15">
      <c r="A174" s="175">
        <v>187</v>
      </c>
      <c r="B174" s="177" t="s">
        <v>10</v>
      </c>
      <c r="C174" s="177" t="s">
        <v>749</v>
      </c>
      <c r="D174" s="191"/>
      <c r="E174" s="177" t="s">
        <v>11</v>
      </c>
      <c r="F174" s="170" t="s">
        <v>23</v>
      </c>
      <c r="G174" s="256">
        <v>614.5</v>
      </c>
      <c r="H174" s="158">
        <v>615.15</v>
      </c>
      <c r="I174" s="9">
        <f>ROUND(IF(G174=0,H174,IF(H174=0,G174,AVERAGE(G174,H174))),2)</f>
        <v>614.83</v>
      </c>
      <c r="J174" s="191" t="s">
        <v>748</v>
      </c>
    </row>
    <row r="175" spans="1:10" ht="15">
      <c r="A175" s="194" t="s">
        <v>468</v>
      </c>
      <c r="B175" s="188"/>
      <c r="C175" s="188"/>
      <c r="D175" s="188"/>
      <c r="E175" s="188"/>
      <c r="F175" s="188"/>
      <c r="G175" s="217"/>
      <c r="H175" s="188"/>
      <c r="I175" s="197"/>
      <c r="J175" s="188"/>
    </row>
    <row r="176" spans="1:10" ht="15" thickBot="1">
      <c r="A176" s="219" t="s">
        <v>514</v>
      </c>
      <c r="B176" s="193"/>
      <c r="C176" s="193"/>
      <c r="D176" s="193"/>
      <c r="E176" s="193"/>
      <c r="F176" s="193"/>
      <c r="G176" s="216"/>
      <c r="H176" s="193"/>
      <c r="I176" s="196"/>
      <c r="J176" s="193"/>
    </row>
    <row r="177" spans="1:10" ht="15" thickTop="1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5">
      <c r="A178" s="175"/>
      <c r="B178" s="188"/>
      <c r="C178" s="188"/>
      <c r="D178" s="188"/>
      <c r="E178" s="188"/>
      <c r="F178" s="190"/>
      <c r="G178" s="217"/>
      <c r="H178" s="188"/>
      <c r="I178" s="197"/>
      <c r="J178" s="188"/>
    </row>
    <row r="179" spans="1:10" ht="15">
      <c r="A179" s="175"/>
      <c r="B179" s="188"/>
      <c r="C179" s="188"/>
      <c r="D179" s="188"/>
      <c r="E179" s="188"/>
      <c r="F179" s="188"/>
      <c r="G179" s="217"/>
      <c r="H179" s="188"/>
      <c r="I179" s="197"/>
      <c r="J179" s="188"/>
    </row>
    <row r="180" spans="1:10" ht="15">
      <c r="A180" s="175"/>
      <c r="B180" s="188"/>
      <c r="C180" s="188"/>
      <c r="D180" s="188"/>
      <c r="E180" s="188"/>
      <c r="F180" s="188"/>
      <c r="G180" s="217"/>
      <c r="H180" s="188"/>
      <c r="I180" s="197"/>
      <c r="J180" s="188"/>
    </row>
    <row r="181" spans="1:10" ht="15">
      <c r="A181" s="175"/>
      <c r="B181" s="188"/>
      <c r="C181" s="188"/>
      <c r="D181" s="188"/>
      <c r="E181" s="188"/>
      <c r="F181" s="188"/>
      <c r="G181" s="217"/>
      <c r="H181" s="188"/>
      <c r="I181" s="197"/>
      <c r="J181" s="188"/>
    </row>
    <row r="182" spans="1:10" ht="15">
      <c r="A182" s="175"/>
      <c r="B182" s="188"/>
      <c r="C182" s="188"/>
      <c r="D182" s="188"/>
      <c r="E182" s="188"/>
      <c r="F182" s="188"/>
      <c r="G182" s="218"/>
      <c r="H182" s="188"/>
      <c r="I182" s="197"/>
      <c r="J182" s="188"/>
    </row>
    <row r="183" spans="1:10" ht="15">
      <c r="A183" s="175"/>
      <c r="B183" s="188"/>
      <c r="C183" s="188"/>
      <c r="D183" s="188"/>
      <c r="E183" s="188"/>
      <c r="F183" s="188"/>
      <c r="G183" s="217"/>
      <c r="H183" s="188"/>
      <c r="I183" s="197"/>
      <c r="J183" s="188"/>
    </row>
    <row r="184" spans="1:10" ht="15">
      <c r="A184" s="175"/>
      <c r="B184" s="188"/>
      <c r="C184" s="188"/>
      <c r="D184" s="188"/>
      <c r="E184" s="188"/>
      <c r="F184" s="188"/>
      <c r="G184" s="217"/>
      <c r="H184" s="188"/>
      <c r="I184" s="197"/>
      <c r="J184" s="188"/>
    </row>
    <row r="185" spans="1:10" ht="15">
      <c r="A185" s="175"/>
      <c r="B185" s="188"/>
      <c r="C185" s="188"/>
      <c r="D185" s="188"/>
      <c r="E185" s="188"/>
      <c r="F185" s="188"/>
      <c r="G185" s="217"/>
      <c r="H185" s="188"/>
      <c r="I185" s="197"/>
      <c r="J185" s="188"/>
    </row>
    <row r="186" spans="1:10" ht="15">
      <c r="A186" s="175"/>
      <c r="B186" s="188"/>
      <c r="C186" s="188"/>
      <c r="D186" s="188"/>
      <c r="E186" s="188"/>
      <c r="F186" s="188"/>
      <c r="G186" s="217"/>
      <c r="H186" s="188"/>
      <c r="I186" s="197"/>
      <c r="J186" s="188"/>
    </row>
    <row r="187" spans="1:10" ht="15">
      <c r="A187" s="175"/>
      <c r="B187" s="188"/>
      <c r="C187" s="188"/>
      <c r="D187" s="188"/>
      <c r="E187" s="188"/>
      <c r="F187" s="188"/>
      <c r="G187" s="217"/>
      <c r="H187" s="188"/>
      <c r="I187" s="197"/>
      <c r="J187" s="188"/>
    </row>
    <row r="188" spans="1:10" ht="15">
      <c r="A188" s="175"/>
      <c r="B188" s="188"/>
      <c r="C188" s="188"/>
      <c r="D188" s="188"/>
      <c r="E188" s="188"/>
      <c r="F188" s="188"/>
      <c r="G188" s="217"/>
      <c r="H188" s="188"/>
      <c r="I188" s="197"/>
      <c r="J188" s="188"/>
    </row>
    <row r="189" spans="1:10" ht="15">
      <c r="A189" s="175"/>
      <c r="B189" s="188"/>
      <c r="C189" s="188"/>
      <c r="D189" s="188"/>
      <c r="E189" s="188"/>
      <c r="F189" s="188"/>
      <c r="G189" s="217"/>
      <c r="H189" s="188"/>
      <c r="I189" s="197"/>
      <c r="J189" s="188"/>
    </row>
    <row r="190" spans="1:10" ht="15">
      <c r="A190" s="175"/>
      <c r="B190" s="188"/>
      <c r="C190" s="188"/>
      <c r="D190" s="188"/>
      <c r="E190" s="188"/>
      <c r="F190" s="188"/>
      <c r="G190" s="217"/>
      <c r="H190" s="188"/>
      <c r="I190" s="197"/>
      <c r="J190" s="188"/>
    </row>
    <row r="191" spans="1:10" ht="15">
      <c r="A191" s="175"/>
      <c r="B191" s="188"/>
      <c r="C191" s="188"/>
      <c r="D191" s="188"/>
      <c r="E191" s="188"/>
      <c r="F191" s="188"/>
      <c r="G191" s="217"/>
      <c r="H191" s="188"/>
      <c r="I191" s="197"/>
      <c r="J191" s="188"/>
    </row>
    <row r="192" spans="1:10" ht="15">
      <c r="A192" s="175"/>
      <c r="B192" s="188"/>
      <c r="C192" s="188"/>
      <c r="D192" s="188"/>
      <c r="E192" s="188"/>
      <c r="F192" s="188"/>
      <c r="G192" s="217"/>
      <c r="H192" s="188"/>
      <c r="I192" s="197"/>
      <c r="J192" s="188"/>
    </row>
    <row r="193" spans="1:10" ht="15">
      <c r="A193" s="175"/>
      <c r="B193" s="188"/>
      <c r="C193" s="188"/>
      <c r="D193" s="188"/>
      <c r="E193" s="188"/>
      <c r="F193" s="188"/>
      <c r="G193" s="217"/>
      <c r="H193" s="188"/>
      <c r="I193" s="197"/>
      <c r="J193" s="188"/>
    </row>
    <row r="194" spans="1:10" ht="15">
      <c r="A194" s="175"/>
      <c r="B194" s="188"/>
      <c r="C194" s="188"/>
      <c r="D194" s="188"/>
      <c r="E194" s="188"/>
      <c r="F194" s="188"/>
      <c r="G194" s="217"/>
      <c r="H194" s="188"/>
      <c r="I194" s="197"/>
      <c r="J194" s="188"/>
    </row>
    <row r="195" spans="1:10" ht="15">
      <c r="A195" s="175"/>
      <c r="B195" s="188"/>
      <c r="C195" s="188"/>
      <c r="D195" s="188"/>
      <c r="E195" s="188"/>
      <c r="F195" s="188"/>
      <c r="G195" s="217"/>
      <c r="H195" s="188"/>
      <c r="I195" s="197"/>
      <c r="J195" s="188"/>
    </row>
    <row r="196" spans="1:10" ht="15">
      <c r="A196" s="175"/>
      <c r="B196" s="188"/>
      <c r="C196" s="188"/>
      <c r="D196" s="188"/>
      <c r="E196" s="188"/>
      <c r="F196" s="188"/>
      <c r="G196" s="217"/>
      <c r="H196" s="188"/>
      <c r="I196" s="197"/>
      <c r="J196" s="188"/>
    </row>
    <row r="197" spans="1:10" ht="15">
      <c r="A197" s="175"/>
      <c r="B197" s="188"/>
      <c r="C197" s="188"/>
      <c r="D197" s="188"/>
      <c r="E197" s="188"/>
      <c r="F197" s="188"/>
      <c r="G197" s="217"/>
      <c r="H197" s="188"/>
      <c r="I197" s="197"/>
      <c r="J197" s="188"/>
    </row>
    <row r="198" spans="1:10" ht="15">
      <c r="A198" s="175"/>
      <c r="B198" s="188"/>
      <c r="C198" s="188"/>
      <c r="D198" s="188"/>
      <c r="E198" s="188"/>
      <c r="F198" s="188"/>
      <c r="G198" s="217"/>
      <c r="H198" s="188"/>
      <c r="I198" s="197"/>
      <c r="J198" s="188"/>
    </row>
    <row r="199" spans="1:10" ht="15">
      <c r="A199" s="175"/>
      <c r="B199" s="188"/>
      <c r="C199" s="188"/>
      <c r="D199" s="188"/>
      <c r="E199" s="188"/>
      <c r="F199" s="188"/>
      <c r="G199" s="217"/>
      <c r="H199" s="188"/>
      <c r="I199" s="197"/>
      <c r="J199" s="188"/>
    </row>
    <row r="200" spans="1:10" ht="15">
      <c r="A200" s="175"/>
      <c r="B200" s="188"/>
      <c r="C200" s="188"/>
      <c r="D200" s="188"/>
      <c r="E200" s="188"/>
      <c r="F200" s="188"/>
      <c r="G200" s="217"/>
      <c r="H200" s="188"/>
      <c r="I200" s="197"/>
      <c r="J200" s="188"/>
    </row>
    <row r="201" spans="1:10" ht="15">
      <c r="A201" s="175"/>
      <c r="B201" s="188"/>
      <c r="C201" s="188"/>
      <c r="D201" s="188"/>
      <c r="E201" s="188"/>
      <c r="F201" s="188"/>
      <c r="G201" s="217"/>
      <c r="H201" s="188"/>
      <c r="I201" s="197"/>
      <c r="J201" s="188"/>
    </row>
    <row r="202" spans="1:10" ht="15">
      <c r="A202" s="175"/>
      <c r="B202" s="188"/>
      <c r="C202" s="188"/>
      <c r="D202" s="188"/>
      <c r="E202" s="188"/>
      <c r="F202" s="188"/>
      <c r="G202" s="217"/>
      <c r="H202" s="188"/>
      <c r="I202" s="197"/>
      <c r="J202" s="188"/>
    </row>
    <row r="203" spans="1:10" ht="15">
      <c r="A203" s="175"/>
      <c r="B203" s="188"/>
      <c r="C203" s="188"/>
      <c r="D203" s="188"/>
      <c r="E203" s="188"/>
      <c r="F203" s="188"/>
      <c r="G203" s="217"/>
      <c r="H203" s="188"/>
      <c r="I203" s="197"/>
      <c r="J203" s="188"/>
    </row>
    <row r="204" spans="1:10" ht="15">
      <c r="A204" s="175"/>
      <c r="B204" s="188"/>
      <c r="C204" s="188"/>
      <c r="D204" s="188"/>
      <c r="E204" s="188"/>
      <c r="F204" s="188"/>
      <c r="G204" s="217"/>
      <c r="H204" s="188"/>
      <c r="I204" s="197"/>
      <c r="J204" s="188"/>
    </row>
    <row r="205" spans="1:10" ht="15">
      <c r="A205" s="175"/>
      <c r="B205" s="188"/>
      <c r="C205" s="188"/>
      <c r="D205" s="188"/>
      <c r="E205" s="188"/>
      <c r="F205" s="188"/>
      <c r="G205" s="217"/>
      <c r="H205" s="188"/>
      <c r="I205" s="197"/>
      <c r="J205" s="188"/>
    </row>
    <row r="206" spans="1:10" ht="15">
      <c r="A206" s="175"/>
      <c r="B206" s="188"/>
      <c r="C206" s="188"/>
      <c r="D206" s="188"/>
      <c r="E206" s="188"/>
      <c r="F206" s="188"/>
      <c r="G206" s="217"/>
      <c r="H206" s="188"/>
      <c r="I206" s="197"/>
      <c r="J206" s="188"/>
    </row>
    <row r="207" spans="1:10" ht="15">
      <c r="A207" s="175"/>
      <c r="B207" s="188"/>
      <c r="C207" s="188"/>
      <c r="D207" s="188"/>
      <c r="E207" s="188"/>
      <c r="F207" s="188"/>
      <c r="G207" s="217"/>
      <c r="H207" s="188"/>
      <c r="I207" s="197"/>
      <c r="J207" s="188"/>
    </row>
    <row r="208" spans="1:10" ht="15">
      <c r="A208" s="175"/>
      <c r="B208" s="188"/>
      <c r="C208" s="188"/>
      <c r="D208" s="188"/>
      <c r="E208" s="188"/>
      <c r="F208" s="188"/>
      <c r="G208" s="217"/>
      <c r="H208" s="188"/>
      <c r="I208" s="197"/>
      <c r="J208" s="188"/>
    </row>
    <row r="209" spans="1:10" ht="15">
      <c r="A209" s="175"/>
      <c r="B209" s="188"/>
      <c r="C209" s="188"/>
      <c r="D209" s="188"/>
      <c r="E209" s="188"/>
      <c r="F209" s="188"/>
      <c r="G209" s="217"/>
      <c r="H209" s="188"/>
      <c r="I209" s="197"/>
      <c r="J209" s="188"/>
    </row>
    <row r="210" spans="1:10" ht="15">
      <c r="A210" s="175"/>
      <c r="B210" s="188"/>
      <c r="C210" s="188"/>
      <c r="D210" s="188"/>
      <c r="E210" s="188"/>
      <c r="F210" s="188"/>
      <c r="G210" s="217"/>
      <c r="H210" s="188"/>
      <c r="I210" s="197"/>
      <c r="J210" s="188"/>
    </row>
    <row r="211" spans="1:10" ht="15">
      <c r="A211" s="175"/>
      <c r="B211" s="188"/>
      <c r="C211" s="188"/>
      <c r="D211" s="188"/>
      <c r="E211" s="188"/>
      <c r="F211" s="188"/>
      <c r="G211" s="217"/>
      <c r="H211" s="188"/>
      <c r="I211" s="197"/>
      <c r="J211" s="188"/>
    </row>
    <row r="212" spans="1:10" ht="15">
      <c r="A212" s="175"/>
      <c r="B212" s="188"/>
      <c r="C212" s="188"/>
      <c r="D212" s="188"/>
      <c r="E212" s="188"/>
      <c r="F212" s="188"/>
      <c r="G212" s="217"/>
      <c r="H212" s="188"/>
      <c r="I212" s="197"/>
      <c r="J212" s="188"/>
    </row>
    <row r="213" spans="1:10" ht="15">
      <c r="A213" s="175"/>
      <c r="B213" s="188"/>
      <c r="C213" s="188"/>
      <c r="D213" s="188"/>
      <c r="E213" s="188"/>
      <c r="F213" s="188"/>
      <c r="G213" s="217"/>
      <c r="H213" s="188"/>
      <c r="I213" s="197"/>
      <c r="J213" s="188"/>
    </row>
    <row r="214" spans="1:10" ht="15">
      <c r="A214" s="175"/>
      <c r="B214" s="188"/>
      <c r="C214" s="188"/>
      <c r="D214" s="188"/>
      <c r="E214" s="188"/>
      <c r="F214" s="188"/>
      <c r="G214" s="217"/>
      <c r="H214" s="188"/>
      <c r="I214" s="197"/>
      <c r="J214" s="188"/>
    </row>
    <row r="215" spans="1:10" ht="15">
      <c r="A215" s="175"/>
      <c r="B215" s="188"/>
      <c r="C215" s="188"/>
      <c r="D215" s="188"/>
      <c r="E215" s="188"/>
      <c r="F215" s="188"/>
      <c r="G215" s="217"/>
      <c r="H215" s="188"/>
      <c r="I215" s="197"/>
      <c r="J215" s="188"/>
    </row>
    <row r="216" spans="1:10" ht="15">
      <c r="A216" s="175"/>
      <c r="B216" s="188"/>
      <c r="C216" s="188"/>
      <c r="D216" s="188"/>
      <c r="E216" s="188"/>
      <c r="F216" s="188"/>
      <c r="G216" s="217"/>
      <c r="H216" s="188"/>
      <c r="I216" s="197"/>
      <c r="J216" s="188"/>
    </row>
    <row r="217" spans="1:10" ht="15">
      <c r="A217" s="175"/>
      <c r="B217" s="188"/>
      <c r="C217" s="188"/>
      <c r="D217" s="188"/>
      <c r="E217" s="188"/>
      <c r="F217" s="188"/>
      <c r="G217" s="217"/>
      <c r="H217" s="188"/>
      <c r="I217" s="197"/>
      <c r="J217" s="188"/>
    </row>
    <row r="218" spans="1:10" ht="15">
      <c r="A218" s="175"/>
      <c r="B218" s="188"/>
      <c r="C218" s="188"/>
      <c r="D218" s="188"/>
      <c r="E218" s="188"/>
      <c r="F218" s="188"/>
      <c r="G218" s="217"/>
      <c r="H218" s="188"/>
      <c r="I218" s="197"/>
      <c r="J218" s="188"/>
    </row>
    <row r="219" spans="1:10" ht="15">
      <c r="A219" s="175"/>
      <c r="B219" s="188"/>
      <c r="C219" s="188"/>
      <c r="D219" s="188"/>
      <c r="E219" s="188"/>
      <c r="F219" s="188"/>
      <c r="G219" s="217"/>
      <c r="H219" s="188"/>
      <c r="I219" s="197"/>
      <c r="J219" s="188"/>
    </row>
    <row r="220" spans="1:10" ht="15">
      <c r="A220" s="175"/>
      <c r="B220" s="188"/>
      <c r="C220" s="188"/>
      <c r="D220" s="188"/>
      <c r="E220" s="188"/>
      <c r="F220" s="188"/>
      <c r="G220" s="217"/>
      <c r="H220" s="188"/>
      <c r="I220" s="197"/>
      <c r="J220" s="188"/>
    </row>
    <row r="221" spans="1:10" ht="15">
      <c r="A221" s="175"/>
      <c r="B221" s="188"/>
      <c r="C221" s="188"/>
      <c r="D221" s="188"/>
      <c r="E221" s="188"/>
      <c r="F221" s="188"/>
      <c r="G221" s="217"/>
      <c r="H221" s="188"/>
      <c r="I221" s="197"/>
      <c r="J221" s="188"/>
    </row>
    <row r="222" spans="1:10" ht="15">
      <c r="A222" s="175"/>
      <c r="B222" s="188"/>
      <c r="C222" s="188"/>
      <c r="D222" s="188"/>
      <c r="E222" s="188"/>
      <c r="F222" s="188"/>
      <c r="G222" s="217"/>
      <c r="H222" s="188"/>
      <c r="I222" s="197"/>
      <c r="J222" s="188"/>
    </row>
    <row r="223" spans="1:10" ht="15">
      <c r="A223" s="175"/>
      <c r="B223" s="188"/>
      <c r="C223" s="188"/>
      <c r="D223" s="188"/>
      <c r="E223" s="188"/>
      <c r="F223" s="188"/>
      <c r="G223" s="217"/>
      <c r="H223" s="188"/>
      <c r="I223" s="197"/>
      <c r="J223" s="188"/>
    </row>
    <row r="224" spans="1:10" ht="15">
      <c r="A224" s="175"/>
      <c r="B224" s="188"/>
      <c r="C224" s="188"/>
      <c r="D224" s="188"/>
      <c r="E224" s="188"/>
      <c r="F224" s="188"/>
      <c r="G224" s="217"/>
      <c r="H224" s="188"/>
      <c r="I224" s="197"/>
      <c r="J224" s="188"/>
    </row>
    <row r="225" spans="1:10" ht="15">
      <c r="A225" s="175"/>
      <c r="B225" s="188"/>
      <c r="C225" s="188"/>
      <c r="D225" s="188"/>
      <c r="E225" s="188"/>
      <c r="F225" s="188"/>
      <c r="G225" s="217"/>
      <c r="H225" s="188"/>
      <c r="I225" s="197"/>
      <c r="J225" s="188"/>
    </row>
    <row r="226" spans="1:10" ht="15">
      <c r="A226" s="175"/>
      <c r="B226" s="188"/>
      <c r="C226" s="188"/>
      <c r="D226" s="188"/>
      <c r="E226" s="188"/>
      <c r="F226" s="188"/>
      <c r="G226" s="217"/>
      <c r="H226" s="188"/>
      <c r="I226" s="197"/>
      <c r="J226" s="188"/>
    </row>
    <row r="227" spans="1:10" ht="15">
      <c r="A227" s="175"/>
      <c r="B227" s="188"/>
      <c r="C227" s="188"/>
      <c r="D227" s="188"/>
      <c r="E227" s="188"/>
      <c r="F227" s="188"/>
      <c r="G227" s="217"/>
      <c r="H227" s="188"/>
      <c r="I227" s="197"/>
      <c r="J227" s="188"/>
    </row>
    <row r="228" spans="1:10" ht="15">
      <c r="A228" s="175"/>
      <c r="B228" s="188"/>
      <c r="C228" s="188"/>
      <c r="D228" s="188"/>
      <c r="E228" s="188"/>
      <c r="F228" s="188"/>
      <c r="G228" s="217"/>
      <c r="H228" s="188"/>
      <c r="I228" s="197"/>
      <c r="J228" s="188"/>
    </row>
    <row r="229" spans="1:10" ht="15">
      <c r="A229" s="175"/>
      <c r="B229" s="188"/>
      <c r="C229" s="188"/>
      <c r="D229" s="188"/>
      <c r="E229" s="188"/>
      <c r="F229" s="188"/>
      <c r="G229" s="217"/>
      <c r="H229" s="188"/>
      <c r="I229" s="197"/>
      <c r="J229" s="188"/>
    </row>
    <row r="230" spans="1:10" ht="15">
      <c r="A230" s="175"/>
      <c r="B230" s="188"/>
      <c r="C230" s="188"/>
      <c r="D230" s="188"/>
      <c r="E230" s="188"/>
      <c r="F230" s="188"/>
      <c r="G230" s="217"/>
      <c r="H230" s="188"/>
      <c r="I230" s="197"/>
      <c r="J230" s="188"/>
    </row>
    <row r="231" spans="1:10" ht="15">
      <c r="A231" s="175"/>
      <c r="B231" s="188"/>
      <c r="C231" s="188"/>
      <c r="D231" s="188"/>
      <c r="E231" s="188"/>
      <c r="F231" s="188"/>
      <c r="G231" s="217"/>
      <c r="H231" s="188"/>
      <c r="I231" s="197"/>
      <c r="J231" s="188"/>
    </row>
    <row r="232" spans="1:10" ht="15">
      <c r="A232" s="175"/>
      <c r="B232" s="188"/>
      <c r="C232" s="188"/>
      <c r="D232" s="188"/>
      <c r="E232" s="188"/>
      <c r="F232" s="188"/>
      <c r="G232" s="217"/>
      <c r="H232" s="188"/>
      <c r="I232" s="197"/>
      <c r="J232" s="188"/>
    </row>
    <row r="233" spans="1:10" ht="15">
      <c r="A233" s="175"/>
      <c r="B233" s="188"/>
      <c r="C233" s="188"/>
      <c r="D233" s="188"/>
      <c r="E233" s="188"/>
      <c r="F233" s="188"/>
      <c r="G233" s="217"/>
      <c r="H233" s="188"/>
      <c r="I233" s="197"/>
      <c r="J233" s="188"/>
    </row>
    <row r="234" spans="1:10" ht="15">
      <c r="A234" s="175"/>
      <c r="B234" s="188"/>
      <c r="C234" s="188"/>
      <c r="D234" s="188"/>
      <c r="E234" s="188"/>
      <c r="F234" s="188"/>
      <c r="G234" s="217"/>
      <c r="H234" s="188"/>
      <c r="I234" s="197"/>
      <c r="J234" s="188"/>
    </row>
    <row r="235" spans="1:10" ht="15">
      <c r="A235" s="175"/>
      <c r="B235" s="188"/>
      <c r="C235" s="188"/>
      <c r="D235" s="188"/>
      <c r="E235" s="188"/>
      <c r="F235" s="188"/>
      <c r="G235" s="217"/>
      <c r="H235" s="188"/>
      <c r="I235" s="197"/>
      <c r="J235" s="188"/>
    </row>
    <row r="236" spans="1:10" ht="15">
      <c r="A236" s="175"/>
      <c r="B236" s="188"/>
      <c r="C236" s="188"/>
      <c r="D236" s="188"/>
      <c r="E236" s="188"/>
      <c r="F236" s="188"/>
      <c r="G236" s="217"/>
      <c r="H236" s="188"/>
      <c r="I236" s="197"/>
      <c r="J236" s="188"/>
    </row>
    <row r="237" spans="1:10" ht="15">
      <c r="A237" s="175"/>
      <c r="B237" s="188"/>
      <c r="C237" s="188"/>
      <c r="D237" s="188"/>
      <c r="E237" s="188"/>
      <c r="F237" s="188"/>
      <c r="G237" s="217"/>
      <c r="H237" s="188"/>
      <c r="I237" s="197"/>
      <c r="J237" s="188"/>
    </row>
    <row r="238" spans="1:10" ht="15">
      <c r="A238" s="175"/>
      <c r="B238" s="188"/>
      <c r="C238" s="188"/>
      <c r="D238" s="188"/>
      <c r="E238" s="188"/>
      <c r="F238" s="188"/>
      <c r="G238" s="217"/>
      <c r="H238" s="188"/>
      <c r="I238" s="197"/>
      <c r="J238" s="188"/>
    </row>
    <row r="239" spans="1:10" ht="15">
      <c r="A239" s="175"/>
      <c r="B239" s="188"/>
      <c r="C239" s="188"/>
      <c r="D239" s="188"/>
      <c r="E239" s="188"/>
      <c r="F239" s="188"/>
      <c r="G239" s="217"/>
      <c r="H239" s="188"/>
      <c r="I239" s="197"/>
      <c r="J239" s="188"/>
    </row>
    <row r="240" spans="1:10" ht="15">
      <c r="A240" s="175"/>
      <c r="B240" s="188"/>
      <c r="C240" s="188"/>
      <c r="D240" s="188"/>
      <c r="E240" s="188"/>
      <c r="F240" s="188"/>
      <c r="G240" s="217"/>
      <c r="H240" s="188"/>
      <c r="I240" s="197"/>
      <c r="J240" s="188"/>
    </row>
    <row r="241" spans="1:10" ht="15">
      <c r="A241" s="175"/>
      <c r="B241" s="188"/>
      <c r="C241" s="188"/>
      <c r="D241" s="188"/>
      <c r="E241" s="188"/>
      <c r="F241" s="188"/>
      <c r="G241" s="217"/>
      <c r="H241" s="188"/>
      <c r="I241" s="197"/>
      <c r="J241" s="188"/>
    </row>
    <row r="242" spans="1:10" ht="15">
      <c r="A242" s="175"/>
      <c r="B242" s="188"/>
      <c r="C242" s="188"/>
      <c r="D242" s="188"/>
      <c r="E242" s="188"/>
      <c r="F242" s="188"/>
      <c r="G242" s="217"/>
      <c r="H242" s="188"/>
      <c r="I242" s="197"/>
      <c r="J242" s="188"/>
    </row>
    <row r="243" spans="1:10" ht="15">
      <c r="A243" s="175"/>
      <c r="B243" s="188"/>
      <c r="C243" s="188"/>
      <c r="D243" s="188"/>
      <c r="E243" s="188"/>
      <c r="F243" s="188"/>
      <c r="G243" s="217"/>
      <c r="H243" s="188"/>
      <c r="I243" s="197"/>
      <c r="J243" s="188"/>
    </row>
    <row r="244" spans="1:10" ht="15">
      <c r="A244" s="175"/>
      <c r="B244" s="188"/>
      <c r="C244" s="188"/>
      <c r="D244" s="188"/>
      <c r="E244" s="188"/>
      <c r="F244" s="188"/>
      <c r="G244" s="217"/>
      <c r="H244" s="188"/>
      <c r="I244" s="197"/>
      <c r="J244" s="188"/>
    </row>
    <row r="245" spans="1:10" ht="15">
      <c r="A245" s="175"/>
      <c r="B245" s="188"/>
      <c r="C245" s="188"/>
      <c r="D245" s="188"/>
      <c r="E245" s="188"/>
      <c r="F245" s="188"/>
      <c r="G245" s="217"/>
      <c r="H245" s="188"/>
      <c r="I245" s="197"/>
      <c r="J245" s="188"/>
    </row>
    <row r="246" spans="1:10" ht="15">
      <c r="A246" s="175"/>
      <c r="B246" s="188"/>
      <c r="C246" s="188"/>
      <c r="D246" s="188"/>
      <c r="E246" s="188"/>
      <c r="F246" s="188"/>
      <c r="G246" s="217"/>
      <c r="H246" s="188"/>
      <c r="I246" s="197"/>
      <c r="J246" s="188"/>
    </row>
    <row r="247" spans="1:10" ht="15">
      <c r="A247" s="175"/>
      <c r="B247" s="188"/>
      <c r="C247" s="188"/>
      <c r="D247" s="188"/>
      <c r="E247" s="188"/>
      <c r="F247" s="188"/>
      <c r="G247" s="217"/>
      <c r="H247" s="188"/>
      <c r="I247" s="197"/>
      <c r="J247" s="188"/>
    </row>
    <row r="248" spans="1:10" ht="15">
      <c r="A248" s="175"/>
      <c r="B248" s="188"/>
      <c r="C248" s="188"/>
      <c r="D248" s="188"/>
      <c r="E248" s="188"/>
      <c r="F248" s="188"/>
      <c r="G248" s="217"/>
      <c r="H248" s="188"/>
      <c r="I248" s="197"/>
      <c r="J248" s="188"/>
    </row>
    <row r="249" spans="1:10" ht="15">
      <c r="A249" s="175"/>
      <c r="B249" s="188"/>
      <c r="C249" s="188"/>
      <c r="D249" s="188"/>
      <c r="E249" s="188"/>
      <c r="F249" s="188"/>
      <c r="G249" s="217"/>
      <c r="H249" s="188"/>
      <c r="I249" s="197"/>
      <c r="J249" s="188"/>
    </row>
    <row r="250" spans="1:10" ht="15">
      <c r="A250" s="175"/>
      <c r="B250" s="188"/>
      <c r="C250" s="188"/>
      <c r="D250" s="188"/>
      <c r="E250" s="188"/>
      <c r="F250" s="188"/>
      <c r="G250" s="217"/>
      <c r="H250" s="188"/>
      <c r="I250" s="197"/>
      <c r="J250" s="188"/>
    </row>
    <row r="251" spans="1:10" ht="15">
      <c r="A251" s="175"/>
      <c r="B251" s="188"/>
      <c r="C251" s="188"/>
      <c r="D251" s="188"/>
      <c r="E251" s="188"/>
      <c r="F251" s="188"/>
      <c r="G251" s="217"/>
      <c r="H251" s="188"/>
      <c r="I251" s="197"/>
      <c r="J251" s="188"/>
    </row>
    <row r="252" spans="1:10" ht="15">
      <c r="A252" s="175"/>
      <c r="B252" s="188"/>
      <c r="C252" s="188"/>
      <c r="D252" s="188"/>
      <c r="E252" s="188"/>
      <c r="F252" s="188"/>
      <c r="G252" s="217"/>
      <c r="H252" s="188"/>
      <c r="I252" s="197"/>
      <c r="J252" s="188"/>
    </row>
    <row r="253" spans="1:10" ht="15">
      <c r="A253" s="175"/>
      <c r="B253" s="188"/>
      <c r="C253" s="188"/>
      <c r="D253" s="188"/>
      <c r="E253" s="188"/>
      <c r="F253" s="188"/>
      <c r="G253" s="217"/>
      <c r="H253" s="188"/>
      <c r="I253" s="197"/>
      <c r="J253" s="188"/>
    </row>
    <row r="254" spans="1:10" ht="15">
      <c r="A254" s="175"/>
      <c r="B254" s="188"/>
      <c r="C254" s="188"/>
      <c r="D254" s="188"/>
      <c r="E254" s="188"/>
      <c r="F254" s="188"/>
      <c r="G254" s="217"/>
      <c r="H254" s="188"/>
      <c r="I254" s="197"/>
      <c r="J254" s="188"/>
    </row>
    <row r="255" spans="1:10" ht="15">
      <c r="A255" s="175"/>
      <c r="B255" s="188"/>
      <c r="C255" s="188"/>
      <c r="D255" s="188"/>
      <c r="E255" s="188"/>
      <c r="F255" s="188"/>
      <c r="G255" s="217"/>
      <c r="H255" s="188"/>
      <c r="I255" s="197"/>
      <c r="J255" s="188"/>
    </row>
    <row r="256" spans="1:10" ht="15">
      <c r="A256" s="175"/>
      <c r="B256" s="188"/>
      <c r="C256" s="188"/>
      <c r="D256" s="188"/>
      <c r="E256" s="188"/>
      <c r="F256" s="188"/>
      <c r="G256" s="217"/>
      <c r="H256" s="188"/>
      <c r="I256" s="197"/>
      <c r="J256" s="188"/>
    </row>
    <row r="257" spans="1:10" ht="15">
      <c r="A257" s="175"/>
      <c r="B257" s="188"/>
      <c r="C257" s="188"/>
      <c r="D257" s="188"/>
      <c r="E257" s="188"/>
      <c r="F257" s="188"/>
      <c r="G257" s="217"/>
      <c r="H257" s="188"/>
      <c r="I257" s="197"/>
      <c r="J257" s="188"/>
    </row>
    <row r="258" spans="1:10" ht="15">
      <c r="A258" s="175"/>
      <c r="B258" s="188"/>
      <c r="C258" s="188"/>
      <c r="D258" s="188"/>
      <c r="E258" s="188"/>
      <c r="F258" s="188"/>
      <c r="G258" s="217"/>
      <c r="H258" s="188"/>
      <c r="I258" s="197"/>
      <c r="J258" s="188"/>
    </row>
    <row r="259" spans="1:10" ht="15">
      <c r="A259" s="175"/>
      <c r="B259" s="188"/>
      <c r="C259" s="188"/>
      <c r="D259" s="188"/>
      <c r="E259" s="188"/>
      <c r="F259" s="188"/>
      <c r="G259" s="217"/>
      <c r="H259" s="188"/>
      <c r="I259" s="197"/>
      <c r="J259" s="188"/>
    </row>
    <row r="260" spans="1:10" ht="15">
      <c r="A260" s="175"/>
      <c r="B260" s="188"/>
      <c r="C260" s="188"/>
      <c r="D260" s="188"/>
      <c r="E260" s="188"/>
      <c r="F260" s="188"/>
      <c r="G260" s="217"/>
      <c r="H260" s="188"/>
      <c r="I260" s="197"/>
      <c r="J260" s="188"/>
    </row>
    <row r="261" spans="1:10" ht="15">
      <c r="A261" s="175"/>
      <c r="B261" s="188"/>
      <c r="C261" s="188"/>
      <c r="D261" s="188"/>
      <c r="E261" s="188"/>
      <c r="F261" s="188"/>
      <c r="G261" s="217"/>
      <c r="H261" s="188"/>
      <c r="I261" s="197"/>
      <c r="J261" s="188"/>
    </row>
    <row r="262" spans="1:10" ht="15">
      <c r="A262" s="175"/>
      <c r="B262" s="188"/>
      <c r="C262" s="188"/>
      <c r="D262" s="188"/>
      <c r="E262" s="188"/>
      <c r="F262" s="188"/>
      <c r="G262" s="217"/>
      <c r="H262" s="188"/>
      <c r="I262" s="197"/>
      <c r="J262" s="188"/>
    </row>
    <row r="263" spans="1:10" ht="15">
      <c r="A263" s="175"/>
      <c r="B263" s="188"/>
      <c r="C263" s="188"/>
      <c r="D263" s="188"/>
      <c r="E263" s="188"/>
      <c r="F263" s="188"/>
      <c r="G263" s="217"/>
      <c r="H263" s="188"/>
      <c r="I263" s="197"/>
      <c r="J263" s="188"/>
    </row>
    <row r="264" spans="1:10" ht="15">
      <c r="A264" s="175"/>
      <c r="B264" s="188"/>
      <c r="C264" s="188"/>
      <c r="D264" s="188"/>
      <c r="E264" s="188"/>
      <c r="F264" s="188"/>
      <c r="G264" s="217"/>
      <c r="H264" s="188"/>
      <c r="I264" s="197"/>
      <c r="J264" s="188"/>
    </row>
    <row r="265" spans="1:10" ht="15">
      <c r="A265" s="175"/>
      <c r="B265" s="188"/>
      <c r="C265" s="188"/>
      <c r="D265" s="188"/>
      <c r="E265" s="188"/>
      <c r="F265" s="188"/>
      <c r="G265" s="217"/>
      <c r="H265" s="188"/>
      <c r="I265" s="197"/>
      <c r="J265" s="188"/>
    </row>
    <row r="266" spans="1:10" ht="15">
      <c r="A266" s="175"/>
      <c r="B266" s="188"/>
      <c r="C266" s="188"/>
      <c r="D266" s="188"/>
      <c r="E266" s="188"/>
      <c r="F266" s="188"/>
      <c r="G266" s="217"/>
      <c r="H266" s="188"/>
      <c r="I266" s="197"/>
      <c r="J266" s="188"/>
    </row>
    <row r="267" spans="1:10" ht="15">
      <c r="A267" s="175"/>
      <c r="B267" s="188"/>
      <c r="C267" s="188"/>
      <c r="D267" s="188"/>
      <c r="E267" s="188"/>
      <c r="F267" s="188"/>
      <c r="G267" s="188"/>
      <c r="H267" s="188"/>
      <c r="I267" s="197"/>
      <c r="J267" s="188"/>
    </row>
    <row r="268" spans="1:10" ht="15">
      <c r="A268" s="175"/>
      <c r="B268" s="188"/>
      <c r="C268" s="188"/>
      <c r="D268" s="188"/>
      <c r="E268" s="188"/>
      <c r="F268" s="188"/>
      <c r="G268" s="188"/>
      <c r="H268" s="188"/>
      <c r="I268" s="197"/>
      <c r="J268" s="188"/>
    </row>
    <row r="269" spans="1:10" ht="15">
      <c r="A269" s="175"/>
      <c r="B269" s="188"/>
      <c r="C269" s="188"/>
      <c r="D269" s="188"/>
      <c r="E269" s="188"/>
      <c r="F269" s="188"/>
      <c r="G269" s="188"/>
      <c r="H269" s="188"/>
      <c r="I269" s="197"/>
      <c r="J269" s="188"/>
    </row>
    <row r="270" spans="1:10" ht="15">
      <c r="A270" s="175"/>
      <c r="B270" s="188"/>
      <c r="C270" s="188"/>
      <c r="D270" s="188"/>
      <c r="E270" s="188"/>
      <c r="F270" s="188"/>
      <c r="G270" s="188"/>
      <c r="H270" s="188"/>
      <c r="I270" s="197"/>
      <c r="J270" s="188"/>
    </row>
    <row r="271" spans="1:10" ht="15">
      <c r="A271" s="175"/>
      <c r="B271" s="188"/>
      <c r="C271" s="188"/>
      <c r="D271" s="188"/>
      <c r="E271" s="188"/>
      <c r="F271" s="188"/>
      <c r="G271" s="188"/>
      <c r="H271" s="188"/>
      <c r="I271" s="197"/>
      <c r="J271" s="188"/>
    </row>
    <row r="272" spans="1:10" ht="15">
      <c r="A272" s="175"/>
      <c r="B272" s="188"/>
      <c r="C272" s="188"/>
      <c r="D272" s="188"/>
      <c r="E272" s="188"/>
      <c r="F272" s="188"/>
      <c r="G272" s="188"/>
      <c r="H272" s="188"/>
      <c r="I272" s="197"/>
      <c r="J272" s="188"/>
    </row>
    <row r="273" spans="1:10" ht="15">
      <c r="A273" s="175"/>
      <c r="B273" s="188"/>
      <c r="C273" s="188"/>
      <c r="D273" s="188"/>
      <c r="E273" s="188"/>
      <c r="F273" s="188"/>
      <c r="G273" s="188"/>
      <c r="H273" s="188"/>
      <c r="I273" s="197"/>
      <c r="J273" s="188"/>
    </row>
    <row r="274" spans="1:10" ht="15">
      <c r="A274" s="175"/>
      <c r="B274" s="188"/>
      <c r="C274" s="188"/>
      <c r="D274" s="188"/>
      <c r="E274" s="188"/>
      <c r="F274" s="188"/>
      <c r="G274" s="188"/>
      <c r="H274" s="188"/>
      <c r="I274" s="197"/>
      <c r="J274" s="188"/>
    </row>
    <row r="275" spans="1:10" ht="15">
      <c r="A275" s="175"/>
      <c r="B275" s="188"/>
      <c r="C275" s="188"/>
      <c r="D275" s="188"/>
      <c r="E275" s="188"/>
      <c r="F275" s="188"/>
      <c r="G275" s="188"/>
      <c r="H275" s="188"/>
      <c r="I275" s="197"/>
      <c r="J275" s="188"/>
    </row>
    <row r="276" spans="1:10" ht="15">
      <c r="A276" s="175"/>
      <c r="B276" s="188"/>
      <c r="C276" s="188"/>
      <c r="D276" s="188"/>
      <c r="E276" s="188"/>
      <c r="F276" s="188"/>
      <c r="G276" s="188"/>
      <c r="H276" s="188"/>
      <c r="I276" s="197"/>
      <c r="J276" s="188"/>
    </row>
    <row r="277" spans="1:10" ht="15">
      <c r="A277" s="175"/>
      <c r="B277" s="188"/>
      <c r="C277" s="188"/>
      <c r="D277" s="188"/>
      <c r="E277" s="188"/>
      <c r="F277" s="188"/>
      <c r="G277" s="188"/>
      <c r="H277" s="188"/>
      <c r="I277" s="197"/>
      <c r="J277" s="188"/>
    </row>
    <row r="278" spans="1:10" ht="15">
      <c r="A278" s="175"/>
      <c r="B278" s="188"/>
      <c r="C278" s="188"/>
      <c r="D278" s="188"/>
      <c r="E278" s="188"/>
      <c r="F278" s="188"/>
      <c r="G278" s="188"/>
      <c r="H278" s="188"/>
      <c r="I278" s="197"/>
      <c r="J278" s="188"/>
    </row>
    <row r="279" spans="1:10" ht="15">
      <c r="A279" s="175"/>
      <c r="B279" s="188"/>
      <c r="C279" s="188"/>
      <c r="D279" s="188"/>
      <c r="E279" s="188"/>
      <c r="F279" s="188"/>
      <c r="G279" s="188"/>
      <c r="H279" s="188"/>
      <c r="I279" s="197"/>
      <c r="J279" s="188"/>
    </row>
    <row r="280" spans="1:10" ht="15">
      <c r="A280" s="175"/>
      <c r="B280" s="188"/>
      <c r="C280" s="188"/>
      <c r="D280" s="188"/>
      <c r="E280" s="188"/>
      <c r="F280" s="188"/>
      <c r="G280" s="188"/>
      <c r="H280" s="188"/>
      <c r="I280" s="197"/>
      <c r="J280" s="188"/>
    </row>
    <row r="281" spans="1:10" ht="15">
      <c r="A281" s="175"/>
      <c r="B281" s="188"/>
      <c r="C281" s="188"/>
      <c r="D281" s="188"/>
      <c r="E281" s="188"/>
      <c r="F281" s="188"/>
      <c r="G281" s="188"/>
      <c r="H281" s="188"/>
      <c r="I281" s="197"/>
      <c r="J281" s="188"/>
    </row>
    <row r="282" spans="1:10" ht="15">
      <c r="A282" s="175"/>
      <c r="B282" s="188"/>
      <c r="C282" s="188"/>
      <c r="D282" s="188"/>
      <c r="E282" s="188"/>
      <c r="F282" s="188"/>
      <c r="G282" s="188"/>
      <c r="H282" s="188"/>
      <c r="I282" s="197"/>
      <c r="J282" s="188"/>
    </row>
    <row r="283" spans="1:10" ht="15">
      <c r="A283" s="175"/>
      <c r="B283" s="188"/>
      <c r="C283" s="188"/>
      <c r="D283" s="188"/>
      <c r="E283" s="188"/>
      <c r="F283" s="188"/>
      <c r="G283" s="188"/>
      <c r="H283" s="188"/>
      <c r="I283" s="197"/>
      <c r="J283" s="188"/>
    </row>
    <row r="284" spans="1:10" ht="15">
      <c r="A284" s="175"/>
      <c r="B284" s="188"/>
      <c r="C284" s="188"/>
      <c r="D284" s="188"/>
      <c r="E284" s="188"/>
      <c r="F284" s="188"/>
      <c r="G284" s="188"/>
      <c r="H284" s="188"/>
      <c r="I284" s="197"/>
      <c r="J284" s="188"/>
    </row>
    <row r="285" spans="1:10" ht="15">
      <c r="A285" s="175"/>
      <c r="B285" s="188"/>
      <c r="C285" s="188"/>
      <c r="D285" s="188"/>
      <c r="E285" s="188"/>
      <c r="F285" s="188"/>
      <c r="G285" s="188"/>
      <c r="H285" s="188"/>
      <c r="I285" s="197"/>
      <c r="J285" s="188"/>
    </row>
    <row r="286" spans="1:10" ht="15">
      <c r="A286" s="175"/>
      <c r="B286" s="188"/>
      <c r="C286" s="188"/>
      <c r="D286" s="188"/>
      <c r="E286" s="188"/>
      <c r="F286" s="188"/>
      <c r="G286" s="188"/>
      <c r="H286" s="188"/>
      <c r="I286" s="197"/>
      <c r="J286" s="188"/>
    </row>
    <row r="287" spans="1:10" ht="15">
      <c r="A287" s="175"/>
      <c r="B287" s="188"/>
      <c r="C287" s="188"/>
      <c r="D287" s="188"/>
      <c r="E287" s="188"/>
      <c r="F287" s="188"/>
      <c r="G287" s="188"/>
      <c r="H287" s="188"/>
      <c r="I287" s="197"/>
      <c r="J287" s="188"/>
    </row>
    <row r="288" spans="1:10" ht="15">
      <c r="A288" s="175"/>
      <c r="B288" s="188"/>
      <c r="C288" s="188"/>
      <c r="D288" s="188"/>
      <c r="E288" s="188"/>
      <c r="F288" s="188"/>
      <c r="G288" s="188"/>
      <c r="H288" s="188"/>
      <c r="I288" s="197"/>
      <c r="J288" s="188"/>
    </row>
    <row r="289" spans="1:10" ht="15">
      <c r="A289" s="175"/>
      <c r="B289" s="188"/>
      <c r="C289" s="188"/>
      <c r="D289" s="188"/>
      <c r="E289" s="188"/>
      <c r="F289" s="188"/>
      <c r="G289" s="188"/>
      <c r="H289" s="188"/>
      <c r="I289" s="197"/>
      <c r="J289" s="188"/>
    </row>
    <row r="290" spans="1:10" ht="15">
      <c r="A290" s="175"/>
      <c r="B290" s="188"/>
      <c r="C290" s="188"/>
      <c r="D290" s="188"/>
      <c r="E290" s="188"/>
      <c r="F290" s="188"/>
      <c r="G290" s="188"/>
      <c r="H290" s="188"/>
      <c r="I290" s="197"/>
      <c r="J290" s="188"/>
    </row>
    <row r="291" spans="1:10" ht="15">
      <c r="A291" s="175"/>
      <c r="B291" s="188"/>
      <c r="C291" s="188"/>
      <c r="D291" s="188"/>
      <c r="E291" s="188"/>
      <c r="F291" s="188"/>
      <c r="G291" s="188"/>
      <c r="H291" s="188"/>
      <c r="I291" s="197"/>
      <c r="J291" s="188"/>
    </row>
    <row r="292" spans="1:10" ht="15">
      <c r="A292" s="175"/>
      <c r="B292" s="188"/>
      <c r="C292" s="188"/>
      <c r="D292" s="188"/>
      <c r="E292" s="188"/>
      <c r="F292" s="188"/>
      <c r="G292" s="188"/>
      <c r="H292" s="188"/>
      <c r="I292" s="197"/>
      <c r="J292" s="188"/>
    </row>
    <row r="293" spans="1:10" ht="15">
      <c r="A293" s="175"/>
      <c r="B293" s="188"/>
      <c r="C293" s="188"/>
      <c r="D293" s="188"/>
      <c r="E293" s="188"/>
      <c r="F293" s="188"/>
      <c r="G293" s="188"/>
      <c r="H293" s="188"/>
      <c r="I293" s="197"/>
      <c r="J293" s="188"/>
    </row>
    <row r="294" spans="1:10" ht="15">
      <c r="A294" s="175"/>
      <c r="B294" s="188"/>
      <c r="C294" s="188"/>
      <c r="D294" s="188"/>
      <c r="E294" s="188"/>
      <c r="F294" s="188"/>
      <c r="G294" s="188"/>
      <c r="H294" s="188"/>
      <c r="I294" s="197"/>
      <c r="J294" s="188"/>
    </row>
    <row r="295" spans="1:10" ht="15">
      <c r="A295" s="175"/>
      <c r="B295" s="188"/>
      <c r="C295" s="188"/>
      <c r="D295" s="188"/>
      <c r="E295" s="188"/>
      <c r="F295" s="188"/>
      <c r="G295" s="188"/>
      <c r="H295" s="188"/>
      <c r="I295" s="197"/>
      <c r="J295" s="188"/>
    </row>
    <row r="296" spans="1:10" ht="15">
      <c r="A296" s="175"/>
      <c r="B296" s="188"/>
      <c r="C296" s="188"/>
      <c r="D296" s="188"/>
      <c r="E296" s="188"/>
      <c r="F296" s="188"/>
      <c r="G296" s="188"/>
      <c r="H296" s="188"/>
      <c r="I296" s="197"/>
      <c r="J296" s="188"/>
    </row>
    <row r="297" spans="1:10" ht="15">
      <c r="A297" s="175"/>
      <c r="B297" s="188"/>
      <c r="C297" s="188"/>
      <c r="D297" s="188"/>
      <c r="E297" s="188"/>
      <c r="F297" s="188"/>
      <c r="G297" s="188"/>
      <c r="H297" s="188"/>
      <c r="I297" s="197"/>
      <c r="J297" s="188"/>
    </row>
    <row r="298" spans="1:10" ht="15">
      <c r="A298" s="175"/>
      <c r="B298" s="188"/>
      <c r="C298" s="188"/>
      <c r="D298" s="188"/>
      <c r="E298" s="188"/>
      <c r="F298" s="188"/>
      <c r="G298" s="188"/>
      <c r="H298" s="188"/>
      <c r="I298" s="197"/>
      <c r="J298" s="188"/>
    </row>
    <row r="299" spans="1:10" ht="15">
      <c r="A299" s="175"/>
      <c r="B299" s="188"/>
      <c r="C299" s="188"/>
      <c r="D299" s="188"/>
      <c r="E299" s="188"/>
      <c r="F299" s="188"/>
      <c r="G299" s="188"/>
      <c r="H299" s="188"/>
      <c r="I299" s="197"/>
      <c r="J299" s="188"/>
    </row>
    <row r="300" spans="1:10" ht="15">
      <c r="A300" s="175"/>
      <c r="B300" s="188"/>
      <c r="C300" s="188"/>
      <c r="D300" s="188"/>
      <c r="E300" s="188"/>
      <c r="F300" s="188"/>
      <c r="G300" s="188"/>
      <c r="H300" s="188"/>
      <c r="I300" s="197"/>
      <c r="J300" s="188"/>
    </row>
    <row r="301" spans="1:10" ht="15">
      <c r="A301" s="175"/>
      <c r="B301" s="188"/>
      <c r="C301" s="188"/>
      <c r="D301" s="188"/>
      <c r="E301" s="188"/>
      <c r="F301" s="188"/>
      <c r="G301" s="188"/>
      <c r="H301" s="188"/>
      <c r="I301" s="197"/>
      <c r="J301" s="188"/>
    </row>
    <row r="302" spans="1:10" ht="15">
      <c r="A302" s="175"/>
      <c r="B302" s="188"/>
      <c r="C302" s="188"/>
      <c r="D302" s="188"/>
      <c r="E302" s="188"/>
      <c r="F302" s="188"/>
      <c r="G302" s="188"/>
      <c r="H302" s="188"/>
      <c r="I302" s="197"/>
      <c r="J302" s="188"/>
    </row>
    <row r="303" spans="1:10" ht="15">
      <c r="A303" s="175"/>
      <c r="B303" s="188"/>
      <c r="C303" s="188"/>
      <c r="D303" s="188"/>
      <c r="E303" s="188"/>
      <c r="F303" s="188"/>
      <c r="G303" s="188"/>
      <c r="H303" s="188"/>
      <c r="I303" s="197"/>
      <c r="J303" s="188"/>
    </row>
    <row r="304" spans="1:10" ht="15">
      <c r="A304" s="175"/>
      <c r="B304" s="188"/>
      <c r="C304" s="188"/>
      <c r="D304" s="188"/>
      <c r="E304" s="188"/>
      <c r="F304" s="188"/>
      <c r="G304" s="188"/>
      <c r="H304" s="188"/>
      <c r="I304" s="197"/>
      <c r="J304" s="188"/>
    </row>
    <row r="305" spans="1:10" ht="15">
      <c r="A305" s="175"/>
      <c r="B305" s="188"/>
      <c r="C305" s="188"/>
      <c r="D305" s="188"/>
      <c r="E305" s="188"/>
      <c r="F305" s="188"/>
      <c r="G305" s="188"/>
      <c r="H305" s="188"/>
      <c r="I305" s="197"/>
      <c r="J305" s="188"/>
    </row>
    <row r="306" spans="1:10" ht="15">
      <c r="A306" s="175"/>
      <c r="B306" s="188"/>
      <c r="C306" s="188"/>
      <c r="D306" s="188"/>
      <c r="E306" s="188"/>
      <c r="F306" s="188"/>
      <c r="G306" s="188"/>
      <c r="H306" s="188"/>
      <c r="I306" s="197"/>
      <c r="J306" s="188"/>
    </row>
    <row r="307" spans="1:10" ht="15">
      <c r="A307" s="175"/>
      <c r="B307" s="188"/>
      <c r="C307" s="188"/>
      <c r="D307" s="188"/>
      <c r="E307" s="188"/>
      <c r="F307" s="188"/>
      <c r="G307" s="188"/>
      <c r="H307" s="188"/>
      <c r="I307" s="197"/>
      <c r="J307" s="188"/>
    </row>
    <row r="308" spans="1:10" ht="15">
      <c r="A308" s="175"/>
      <c r="B308" s="188"/>
      <c r="C308" s="188"/>
      <c r="D308" s="188"/>
      <c r="E308" s="188"/>
      <c r="F308" s="188"/>
      <c r="G308" s="188"/>
      <c r="H308" s="188"/>
      <c r="I308" s="197"/>
      <c r="J308" s="188"/>
    </row>
    <row r="309" spans="1:10" ht="15">
      <c r="A309" s="175"/>
      <c r="B309" s="188"/>
      <c r="C309" s="188"/>
      <c r="D309" s="188"/>
      <c r="E309" s="188"/>
      <c r="F309" s="188"/>
      <c r="G309" s="188"/>
      <c r="H309" s="188"/>
      <c r="I309" s="197"/>
      <c r="J309" s="188"/>
    </row>
    <row r="310" spans="1:10" ht="15">
      <c r="A310" s="175"/>
      <c r="B310" s="188"/>
      <c r="C310" s="188"/>
      <c r="D310" s="188"/>
      <c r="E310" s="188"/>
      <c r="F310" s="188"/>
      <c r="G310" s="188"/>
      <c r="H310" s="188"/>
      <c r="I310" s="197"/>
      <c r="J310" s="188"/>
    </row>
    <row r="311" spans="1:10" ht="15">
      <c r="A311" s="175"/>
      <c r="B311" s="188"/>
      <c r="C311" s="188"/>
      <c r="D311" s="188"/>
      <c r="E311" s="188"/>
      <c r="F311" s="188"/>
      <c r="G311" s="188"/>
      <c r="H311" s="188"/>
      <c r="I311" s="197"/>
      <c r="J311" s="188"/>
    </row>
    <row r="312" spans="1:10" ht="15">
      <c r="A312" s="175"/>
      <c r="B312" s="188"/>
      <c r="C312" s="188"/>
      <c r="D312" s="188"/>
      <c r="E312" s="188"/>
      <c r="F312" s="188"/>
      <c r="G312" s="188"/>
      <c r="H312" s="188"/>
      <c r="I312" s="197"/>
      <c r="J312" s="188"/>
    </row>
    <row r="313" spans="1:10" ht="15">
      <c r="A313" s="175"/>
      <c r="B313" s="188"/>
      <c r="C313" s="188"/>
      <c r="D313" s="188"/>
      <c r="E313" s="188"/>
      <c r="F313" s="188"/>
      <c r="G313" s="188"/>
      <c r="H313" s="188"/>
      <c r="I313" s="197"/>
      <c r="J313" s="188"/>
    </row>
    <row r="314" spans="1:10" ht="15">
      <c r="A314" s="175"/>
      <c r="B314" s="188"/>
      <c r="C314" s="188"/>
      <c r="D314" s="188"/>
      <c r="E314" s="188"/>
      <c r="F314" s="188"/>
      <c r="G314" s="188"/>
      <c r="H314" s="188"/>
      <c r="I314" s="197"/>
      <c r="J314" s="188"/>
    </row>
    <row r="315" spans="1:10" ht="15">
      <c r="A315" s="175"/>
      <c r="B315" s="188"/>
      <c r="C315" s="188"/>
      <c r="D315" s="188"/>
      <c r="E315" s="188"/>
      <c r="F315" s="188"/>
      <c r="G315" s="188"/>
      <c r="H315" s="188"/>
      <c r="I315" s="197"/>
      <c r="J315" s="188"/>
    </row>
    <row r="316" spans="1:10" ht="15">
      <c r="A316" s="175"/>
      <c r="B316" s="188"/>
      <c r="C316" s="188"/>
      <c r="D316" s="188"/>
      <c r="E316" s="188"/>
      <c r="F316" s="188"/>
      <c r="G316" s="188"/>
      <c r="H316" s="188"/>
      <c r="I316" s="197"/>
      <c r="J316" s="188"/>
    </row>
    <row r="317" spans="1:10" ht="15">
      <c r="A317" s="175"/>
      <c r="B317" s="188"/>
      <c r="C317" s="188"/>
      <c r="D317" s="188"/>
      <c r="E317" s="188"/>
      <c r="F317" s="188"/>
      <c r="G317" s="188"/>
      <c r="H317" s="188"/>
      <c r="I317" s="197"/>
      <c r="J317" s="188"/>
    </row>
    <row r="318" spans="1:10" ht="15">
      <c r="A318" s="175"/>
      <c r="B318" s="188"/>
      <c r="C318" s="188"/>
      <c r="D318" s="188"/>
      <c r="E318" s="188"/>
      <c r="F318" s="188"/>
      <c r="G318" s="188"/>
      <c r="H318" s="188"/>
      <c r="I318" s="197"/>
      <c r="J318" s="188"/>
    </row>
    <row r="319" spans="1:10" ht="15">
      <c r="A319" s="175"/>
      <c r="B319" s="188"/>
      <c r="C319" s="188"/>
      <c r="D319" s="188"/>
      <c r="E319" s="188"/>
      <c r="F319" s="188"/>
      <c r="G319" s="188"/>
      <c r="H319" s="188"/>
      <c r="I319" s="197"/>
      <c r="J319" s="188"/>
    </row>
    <row r="320" spans="1:10" ht="15">
      <c r="A320" s="175"/>
      <c r="B320" s="188"/>
      <c r="C320" s="188"/>
      <c r="D320" s="188"/>
      <c r="E320" s="188"/>
      <c r="F320" s="188"/>
      <c r="G320" s="188"/>
      <c r="H320" s="188"/>
      <c r="I320" s="197"/>
      <c r="J320" s="188"/>
    </row>
    <row r="321" spans="1:10" ht="15">
      <c r="A321" s="175"/>
      <c r="B321" s="188"/>
      <c r="C321" s="188"/>
      <c r="D321" s="188"/>
      <c r="E321" s="188"/>
      <c r="F321" s="188"/>
      <c r="G321" s="188"/>
      <c r="H321" s="188"/>
      <c r="J321" s="188"/>
    </row>
    <row r="322" spans="1:10" ht="15">
      <c r="A322" s="175"/>
      <c r="B322" s="188"/>
      <c r="C322" s="188"/>
      <c r="D322" s="188"/>
      <c r="E322" s="188"/>
      <c r="F322" s="188"/>
      <c r="G322" s="188"/>
      <c r="H322" s="188"/>
      <c r="J322" s="188"/>
    </row>
    <row r="323" spans="1:10" ht="15">
      <c r="A323" s="175"/>
      <c r="B323" s="188"/>
      <c r="C323" s="188"/>
      <c r="D323" s="188"/>
      <c r="E323" s="188"/>
      <c r="F323" s="188"/>
      <c r="G323" s="188"/>
      <c r="H323" s="188"/>
      <c r="J323" s="188"/>
    </row>
    <row r="324" spans="1:10" ht="15">
      <c r="A324" s="175"/>
      <c r="B324" s="188"/>
      <c r="C324" s="188"/>
      <c r="D324" s="188"/>
      <c r="E324" s="188"/>
      <c r="F324" s="188"/>
      <c r="G324" s="188"/>
      <c r="H324" s="188"/>
      <c r="J324" s="188"/>
    </row>
    <row r="325" spans="1:10" ht="15">
      <c r="A325" s="175"/>
      <c r="B325" s="188"/>
      <c r="C325" s="188"/>
      <c r="D325" s="188"/>
      <c r="E325" s="188"/>
      <c r="F325" s="188"/>
      <c r="G325" s="188"/>
      <c r="H325" s="188"/>
      <c r="J325" s="188"/>
    </row>
    <row r="326" spans="1:10" ht="15">
      <c r="A326" s="175"/>
      <c r="B326" s="188"/>
      <c r="C326" s="188"/>
      <c r="D326" s="188"/>
      <c r="E326" s="188"/>
      <c r="F326" s="188"/>
      <c r="G326" s="188"/>
      <c r="H326" s="188"/>
      <c r="J326" s="188"/>
    </row>
    <row r="327" spans="1:10" ht="15">
      <c r="A327" s="175"/>
      <c r="B327" s="188"/>
      <c r="C327" s="188"/>
      <c r="D327" s="188"/>
      <c r="E327" s="188"/>
      <c r="F327" s="188"/>
      <c r="G327" s="188"/>
      <c r="H327" s="188"/>
      <c r="J327" s="188"/>
    </row>
    <row r="328" spans="1:10" ht="15">
      <c r="A328" s="175"/>
      <c r="B328" s="188"/>
      <c r="C328" s="188"/>
      <c r="D328" s="188"/>
      <c r="E328" s="188"/>
      <c r="F328" s="188"/>
      <c r="G328" s="188"/>
      <c r="H328" s="188"/>
      <c r="J328" s="188"/>
    </row>
    <row r="329" spans="1:10" ht="15">
      <c r="A329" s="195"/>
      <c r="B329" s="188"/>
      <c r="C329" s="188"/>
      <c r="D329" s="188"/>
      <c r="E329" s="188"/>
      <c r="F329" s="188"/>
      <c r="G329" s="188"/>
      <c r="H329" s="188"/>
      <c r="J329" s="188"/>
    </row>
    <row r="330" spans="1:10" ht="15">
      <c r="A330" s="195"/>
      <c r="B330" s="188"/>
      <c r="C330" s="188"/>
      <c r="D330" s="188"/>
      <c r="E330" s="188"/>
      <c r="F330" s="188"/>
      <c r="G330" s="188"/>
      <c r="H330" s="188"/>
      <c r="J330" s="188"/>
    </row>
    <row r="331" spans="1:10" ht="15">
      <c r="A331" s="195"/>
      <c r="B331" s="188"/>
      <c r="C331" s="188"/>
      <c r="D331" s="188"/>
      <c r="E331" s="188"/>
      <c r="F331" s="188"/>
      <c r="G331" s="188"/>
      <c r="H331" s="188"/>
      <c r="J331" s="188"/>
    </row>
    <row r="332" spans="1:10" ht="15">
      <c r="A332" s="195"/>
      <c r="B332" s="188"/>
      <c r="C332" s="188"/>
      <c r="D332" s="188"/>
      <c r="E332" s="188"/>
      <c r="F332" s="188"/>
      <c r="G332" s="188"/>
      <c r="H332" s="188"/>
      <c r="J332" s="188"/>
    </row>
    <row r="333" spans="1:10" ht="15">
      <c r="A333" s="195"/>
      <c r="B333" s="188"/>
      <c r="C333" s="188"/>
      <c r="D333" s="188"/>
      <c r="E333" s="188"/>
      <c r="F333" s="188"/>
      <c r="G333" s="188"/>
      <c r="H333" s="188"/>
      <c r="J333" s="188"/>
    </row>
    <row r="334" spans="1:10" ht="15">
      <c r="A334" s="195"/>
      <c r="B334" s="188"/>
      <c r="C334" s="188"/>
      <c r="D334" s="188"/>
      <c r="E334" s="188"/>
      <c r="F334" s="188"/>
      <c r="G334" s="188"/>
      <c r="H334" s="188"/>
      <c r="J334" s="188"/>
    </row>
    <row r="335" spans="1:10" ht="15">
      <c r="A335" s="195"/>
      <c r="B335" s="188"/>
      <c r="C335" s="188"/>
      <c r="D335" s="188"/>
      <c r="E335" s="188"/>
      <c r="F335" s="188"/>
      <c r="G335" s="188"/>
      <c r="H335" s="188"/>
      <c r="J335" s="188"/>
    </row>
    <row r="336" spans="1:10" ht="15">
      <c r="A336" s="195"/>
      <c r="B336" s="188"/>
      <c r="C336" s="188"/>
      <c r="D336" s="188"/>
      <c r="E336" s="188"/>
      <c r="F336" s="188"/>
      <c r="G336" s="188"/>
      <c r="H336" s="188"/>
      <c r="J336" s="188"/>
    </row>
    <row r="337" spans="1:10" ht="15">
      <c r="A337" s="195"/>
      <c r="B337" s="188"/>
      <c r="C337" s="188"/>
      <c r="D337" s="188"/>
      <c r="E337" s="188"/>
      <c r="F337" s="188"/>
      <c r="G337" s="188"/>
      <c r="H337" s="188"/>
      <c r="J337" s="188"/>
    </row>
    <row r="338" spans="1:10" ht="15">
      <c r="A338" s="195"/>
      <c r="B338" s="188"/>
      <c r="C338" s="188"/>
      <c r="D338" s="188"/>
      <c r="E338" s="188"/>
      <c r="F338" s="188"/>
      <c r="G338" s="188"/>
      <c r="H338" s="188"/>
      <c r="J338" s="188"/>
    </row>
    <row r="339" spans="1:10" ht="15">
      <c r="A339" s="195"/>
      <c r="B339" s="188"/>
      <c r="C339" s="188"/>
      <c r="D339" s="188"/>
      <c r="E339" s="188"/>
      <c r="F339" s="188"/>
      <c r="G339" s="188"/>
      <c r="H339" s="188"/>
      <c r="J339" s="188"/>
    </row>
    <row r="340" spans="1:10" ht="15">
      <c r="A340" s="195"/>
      <c r="B340" s="188"/>
      <c r="C340" s="188"/>
      <c r="D340" s="188"/>
      <c r="E340" s="188"/>
      <c r="F340" s="188"/>
      <c r="G340" s="188"/>
      <c r="H340" s="188"/>
      <c r="J340" s="188"/>
    </row>
    <row r="341" spans="1:10" ht="15">
      <c r="A341" s="195"/>
      <c r="B341" s="188"/>
      <c r="C341" s="188"/>
      <c r="D341" s="188"/>
      <c r="E341" s="188"/>
      <c r="F341" s="188"/>
      <c r="G341" s="188"/>
      <c r="H341" s="188"/>
      <c r="J341" s="188"/>
    </row>
    <row r="342" spans="1:10" ht="15">
      <c r="A342" s="195"/>
      <c r="B342" s="188"/>
      <c r="C342" s="188"/>
      <c r="D342" s="188"/>
      <c r="E342" s="188"/>
      <c r="F342" s="188"/>
      <c r="G342" s="188"/>
      <c r="H342" s="188"/>
      <c r="J342" s="188"/>
    </row>
    <row r="343" spans="1:10" ht="15">
      <c r="A343" s="195"/>
      <c r="B343" s="188"/>
      <c r="C343" s="188"/>
      <c r="D343" s="188"/>
      <c r="E343" s="188"/>
      <c r="F343" s="188"/>
      <c r="G343" s="188"/>
      <c r="H343" s="188"/>
      <c r="J343" s="188"/>
    </row>
    <row r="344" spans="1:10" ht="15">
      <c r="A344" s="195"/>
      <c r="B344" s="188"/>
      <c r="C344" s="188"/>
      <c r="D344" s="188"/>
      <c r="E344" s="188"/>
      <c r="F344" s="188"/>
      <c r="G344" s="188"/>
      <c r="H344" s="188"/>
      <c r="J344" s="188"/>
    </row>
    <row r="345" spans="1:10" ht="15">
      <c r="A345" s="195"/>
      <c r="B345" s="188"/>
      <c r="C345" s="188"/>
      <c r="D345" s="188"/>
      <c r="E345" s="188"/>
      <c r="F345" s="188"/>
      <c r="G345" s="188"/>
      <c r="H345" s="188"/>
      <c r="J345" s="188"/>
    </row>
    <row r="346" spans="1:10" ht="15">
      <c r="A346" s="195"/>
      <c r="B346" s="188"/>
      <c r="C346" s="188"/>
      <c r="D346" s="188"/>
      <c r="E346" s="188"/>
      <c r="F346" s="188"/>
      <c r="G346" s="188"/>
      <c r="H346" s="188"/>
      <c r="J346" s="188"/>
    </row>
    <row r="347" spans="1:10" ht="15">
      <c r="A347" s="195"/>
      <c r="B347" s="188"/>
      <c r="C347" s="188"/>
      <c r="D347" s="188"/>
      <c r="E347" s="188"/>
      <c r="F347" s="188"/>
      <c r="G347" s="188"/>
      <c r="H347" s="188"/>
      <c r="J347" s="188"/>
    </row>
    <row r="348" spans="1:10" ht="15">
      <c r="A348" s="195"/>
      <c r="B348" s="188"/>
      <c r="C348" s="188"/>
      <c r="D348" s="188"/>
      <c r="E348" s="188"/>
      <c r="F348" s="188"/>
      <c r="G348" s="188"/>
      <c r="H348" s="188"/>
      <c r="J348" s="188"/>
    </row>
    <row r="349" spans="1:10" ht="15">
      <c r="A349" s="195"/>
      <c r="B349" s="188"/>
      <c r="C349" s="188"/>
      <c r="D349" s="188"/>
      <c r="E349" s="188"/>
      <c r="F349" s="188"/>
      <c r="G349" s="188"/>
      <c r="H349" s="188"/>
      <c r="J349" s="188"/>
    </row>
    <row r="350" spans="1:10" ht="15">
      <c r="A350" s="195"/>
      <c r="B350" s="188"/>
      <c r="C350" s="188"/>
      <c r="D350" s="188"/>
      <c r="E350" s="188"/>
      <c r="F350" s="188"/>
      <c r="G350" s="188"/>
      <c r="H350" s="188"/>
      <c r="J350" s="188"/>
    </row>
    <row r="351" spans="1:10" ht="15">
      <c r="A351" s="195"/>
      <c r="B351" s="188"/>
      <c r="C351" s="188"/>
      <c r="D351" s="188"/>
      <c r="E351" s="188"/>
      <c r="F351" s="188"/>
      <c r="G351" s="188"/>
      <c r="H351" s="188"/>
      <c r="J351" s="188"/>
    </row>
    <row r="352" spans="1:10" ht="15">
      <c r="A352" s="195"/>
      <c r="B352" s="188"/>
      <c r="C352" s="188"/>
      <c r="D352" s="188"/>
      <c r="E352" s="188"/>
      <c r="F352" s="188"/>
      <c r="G352" s="188"/>
      <c r="H352" s="188"/>
      <c r="J352" s="188"/>
    </row>
    <row r="353" spans="1:10" ht="15">
      <c r="A353" s="195"/>
      <c r="B353" s="188"/>
      <c r="C353" s="188"/>
      <c r="D353" s="188"/>
      <c r="E353" s="188"/>
      <c r="F353" s="188"/>
      <c r="G353" s="188"/>
      <c r="H353" s="188"/>
      <c r="J353" s="188"/>
    </row>
    <row r="354" spans="1:10" ht="15">
      <c r="A354" s="195"/>
      <c r="B354" s="188"/>
      <c r="C354" s="188"/>
      <c r="D354" s="188"/>
      <c r="E354" s="188"/>
      <c r="F354" s="188"/>
      <c r="G354" s="188"/>
      <c r="H354" s="188"/>
      <c r="J354" s="188"/>
    </row>
    <row r="355" spans="1:10" ht="15">
      <c r="A355" s="195"/>
      <c r="B355" s="188"/>
      <c r="C355" s="188"/>
      <c r="D355" s="188"/>
      <c r="E355" s="188"/>
      <c r="F355" s="188"/>
      <c r="G355" s="188"/>
      <c r="H355" s="188"/>
      <c r="J355" s="188"/>
    </row>
    <row r="356" spans="1:10" ht="15">
      <c r="A356" s="195"/>
      <c r="B356" s="188"/>
      <c r="C356" s="188"/>
      <c r="D356" s="188"/>
      <c r="E356" s="188"/>
      <c r="F356" s="188"/>
      <c r="G356" s="188"/>
      <c r="H356" s="188"/>
      <c r="J356" s="188"/>
    </row>
    <row r="357" spans="1:10" ht="15">
      <c r="A357" s="195"/>
      <c r="B357" s="188"/>
      <c r="C357" s="188"/>
      <c r="D357" s="188"/>
      <c r="E357" s="188"/>
      <c r="F357" s="188"/>
      <c r="G357" s="188"/>
      <c r="H357" s="188"/>
      <c r="J357" s="188"/>
    </row>
    <row r="358" spans="1:10" ht="15">
      <c r="A358" s="195"/>
      <c r="B358" s="188"/>
      <c r="C358" s="188"/>
      <c r="D358" s="188"/>
      <c r="E358" s="188"/>
      <c r="F358" s="188"/>
      <c r="G358" s="188"/>
      <c r="H358" s="188"/>
      <c r="J358" s="188"/>
    </row>
    <row r="359" spans="1:10" ht="15">
      <c r="A359" s="195"/>
      <c r="B359" s="188"/>
      <c r="C359" s="188"/>
      <c r="D359" s="188"/>
      <c r="E359" s="188"/>
      <c r="F359" s="188"/>
      <c r="G359" s="188"/>
      <c r="H359" s="188"/>
      <c r="J359" s="188"/>
    </row>
    <row r="360" spans="1:10" ht="15">
      <c r="A360" s="195"/>
      <c r="B360" s="188"/>
      <c r="C360" s="188"/>
      <c r="D360" s="188"/>
      <c r="E360" s="188"/>
      <c r="F360" s="188"/>
      <c r="G360" s="188"/>
      <c r="H360" s="188"/>
      <c r="J360" s="188"/>
    </row>
    <row r="361" spans="1:10" ht="15">
      <c r="A361" s="195"/>
      <c r="B361" s="188"/>
      <c r="C361" s="188"/>
      <c r="D361" s="188"/>
      <c r="E361" s="188"/>
      <c r="F361" s="188"/>
      <c r="G361" s="188"/>
      <c r="H361" s="188"/>
      <c r="J361" s="188"/>
    </row>
    <row r="362" spans="1:10" ht="15">
      <c r="A362" s="195"/>
      <c r="B362" s="188"/>
      <c r="C362" s="188"/>
      <c r="D362" s="188"/>
      <c r="E362" s="188"/>
      <c r="F362" s="188"/>
      <c r="G362" s="188"/>
      <c r="H362" s="188"/>
      <c r="J362" s="188"/>
    </row>
    <row r="363" spans="1:10" ht="15">
      <c r="A363" s="195"/>
      <c r="B363" s="188"/>
      <c r="C363" s="188"/>
      <c r="D363" s="188"/>
      <c r="E363" s="188"/>
      <c r="F363" s="188"/>
      <c r="G363" s="188"/>
      <c r="H363" s="188"/>
      <c r="J363" s="188"/>
    </row>
    <row r="364" spans="1:10" ht="15">
      <c r="A364" s="195"/>
      <c r="B364" s="188"/>
      <c r="C364" s="188"/>
      <c r="D364" s="188"/>
      <c r="E364" s="188"/>
      <c r="F364" s="188"/>
      <c r="G364" s="188"/>
      <c r="H364" s="188"/>
      <c r="J364" s="188"/>
    </row>
    <row r="365" spans="1:10" ht="15">
      <c r="A365" s="195"/>
      <c r="B365" s="188"/>
      <c r="C365" s="188"/>
      <c r="D365" s="188"/>
      <c r="E365" s="188"/>
      <c r="F365" s="188"/>
      <c r="G365" s="188"/>
      <c r="H365" s="188"/>
      <c r="J365" s="188"/>
    </row>
    <row r="366" spans="1:10" ht="15">
      <c r="A366" s="195"/>
      <c r="B366" s="188"/>
      <c r="C366" s="188"/>
      <c r="D366" s="188"/>
      <c r="E366" s="188"/>
      <c r="F366" s="188"/>
      <c r="G366" s="188"/>
      <c r="H366" s="188"/>
      <c r="J366" s="188"/>
    </row>
    <row r="367" spans="1:10" ht="15">
      <c r="A367" s="195"/>
      <c r="B367" s="188"/>
      <c r="C367" s="188"/>
      <c r="D367" s="188"/>
      <c r="E367" s="188"/>
      <c r="F367" s="188"/>
      <c r="G367" s="188"/>
      <c r="H367" s="188"/>
      <c r="J367" s="188"/>
    </row>
    <row r="368" spans="1:10" ht="15">
      <c r="A368" s="195"/>
      <c r="B368" s="188"/>
      <c r="C368" s="188"/>
      <c r="D368" s="188"/>
      <c r="E368" s="188"/>
      <c r="F368" s="188"/>
      <c r="G368" s="188"/>
      <c r="H368" s="188"/>
      <c r="J368" s="188"/>
    </row>
    <row r="369" spans="1:10" ht="15">
      <c r="A369" s="195"/>
      <c r="B369" s="188"/>
      <c r="C369" s="188"/>
      <c r="D369" s="188"/>
      <c r="E369" s="188"/>
      <c r="F369" s="188"/>
      <c r="G369" s="188"/>
      <c r="H369" s="188"/>
      <c r="J369" s="188"/>
    </row>
    <row r="370" spans="1:10" ht="15">
      <c r="A370" s="195"/>
      <c r="B370" s="188"/>
      <c r="C370" s="188"/>
      <c r="D370" s="188"/>
      <c r="E370" s="188"/>
      <c r="F370" s="188"/>
      <c r="G370" s="188"/>
      <c r="H370" s="188"/>
      <c r="J370" s="188"/>
    </row>
    <row r="371" spans="1:10" ht="15">
      <c r="A371" s="195"/>
      <c r="B371" s="188"/>
      <c r="C371" s="188"/>
      <c r="D371" s="188"/>
      <c r="E371" s="188"/>
      <c r="F371" s="188"/>
      <c r="G371" s="188"/>
      <c r="H371" s="188"/>
      <c r="J371" s="188"/>
    </row>
    <row r="372" spans="1:10" ht="15">
      <c r="A372" s="195"/>
      <c r="B372" s="188"/>
      <c r="C372" s="188"/>
      <c r="D372" s="188"/>
      <c r="E372" s="188"/>
      <c r="F372" s="188"/>
      <c r="G372" s="188"/>
      <c r="H372" s="188"/>
      <c r="J372" s="188"/>
    </row>
    <row r="373" spans="1:10" ht="15">
      <c r="A373" s="195"/>
      <c r="B373" s="188"/>
      <c r="C373" s="188"/>
      <c r="D373" s="188"/>
      <c r="E373" s="188"/>
      <c r="F373" s="188"/>
      <c r="G373" s="188"/>
      <c r="H373" s="188"/>
      <c r="J373" s="188"/>
    </row>
    <row r="374" spans="1:10" ht="15">
      <c r="A374" s="195"/>
      <c r="B374" s="188"/>
      <c r="C374" s="188"/>
      <c r="D374" s="188"/>
      <c r="E374" s="188"/>
      <c r="F374" s="188"/>
      <c r="G374" s="188"/>
      <c r="H374" s="188"/>
      <c r="J374" s="188"/>
    </row>
    <row r="375" spans="1:10" ht="15">
      <c r="A375" s="195"/>
      <c r="B375" s="188"/>
      <c r="C375" s="188"/>
      <c r="D375" s="188"/>
      <c r="E375" s="188"/>
      <c r="F375" s="188"/>
      <c r="G375" s="188"/>
      <c r="H375" s="188"/>
      <c r="J375" s="188"/>
    </row>
    <row r="376" spans="1:10" ht="15">
      <c r="A376" s="195"/>
      <c r="B376" s="188"/>
      <c r="C376" s="188"/>
      <c r="D376" s="188"/>
      <c r="E376" s="188"/>
      <c r="F376" s="188"/>
      <c r="G376" s="188"/>
      <c r="H376" s="188"/>
      <c r="J376" s="188"/>
    </row>
    <row r="377" spans="1:10" ht="15">
      <c r="A377" s="195"/>
      <c r="B377" s="188"/>
      <c r="C377" s="188"/>
      <c r="D377" s="188"/>
      <c r="E377" s="188"/>
      <c r="F377" s="188"/>
      <c r="G377" s="188"/>
      <c r="H377" s="188"/>
      <c r="J377" s="188"/>
    </row>
    <row r="378" spans="1:10" ht="15">
      <c r="A378" s="195"/>
      <c r="B378" s="188"/>
      <c r="C378" s="188"/>
      <c r="D378" s="188"/>
      <c r="E378" s="188"/>
      <c r="F378" s="188"/>
      <c r="G378" s="188"/>
      <c r="H378" s="188"/>
      <c r="J378" s="188"/>
    </row>
    <row r="379" spans="1:10" ht="15">
      <c r="A379" s="195"/>
      <c r="B379" s="188"/>
      <c r="C379" s="188"/>
      <c r="D379" s="188"/>
      <c r="E379" s="188"/>
      <c r="F379" s="188"/>
      <c r="G379" s="188"/>
      <c r="H379" s="188"/>
      <c r="J379" s="188"/>
    </row>
    <row r="380" spans="1:10" ht="15">
      <c r="A380" s="195"/>
      <c r="B380" s="188"/>
      <c r="C380" s="188"/>
      <c r="D380" s="188"/>
      <c r="E380" s="188"/>
      <c r="F380" s="188"/>
      <c r="G380" s="188"/>
      <c r="H380" s="188"/>
      <c r="J380" s="188"/>
    </row>
    <row r="381" spans="1:10" ht="15">
      <c r="A381" s="195"/>
      <c r="B381" s="188"/>
      <c r="C381" s="188"/>
      <c r="D381" s="188"/>
      <c r="E381" s="188"/>
      <c r="F381" s="188"/>
      <c r="G381" s="188"/>
      <c r="H381" s="188"/>
      <c r="J381" s="188"/>
    </row>
    <row r="382" spans="1:10" ht="15">
      <c r="A382" s="195"/>
      <c r="B382" s="188"/>
      <c r="C382" s="188"/>
      <c r="D382" s="188"/>
      <c r="E382" s="188"/>
      <c r="F382" s="188"/>
      <c r="G382" s="188"/>
      <c r="H382" s="188"/>
      <c r="J382" s="188"/>
    </row>
    <row r="383" spans="1:10" ht="15">
      <c r="A383" s="195"/>
      <c r="B383" s="188"/>
      <c r="C383" s="188"/>
      <c r="D383" s="188"/>
      <c r="E383" s="188"/>
      <c r="F383" s="188"/>
      <c r="G383" s="188"/>
      <c r="H383" s="188"/>
      <c r="J383" s="188"/>
    </row>
    <row r="384" spans="1:10" ht="15">
      <c r="A384" s="195"/>
      <c r="B384" s="188"/>
      <c r="C384" s="188"/>
      <c r="D384" s="188"/>
      <c r="E384" s="188"/>
      <c r="F384" s="188"/>
      <c r="G384" s="188"/>
      <c r="H384" s="188"/>
      <c r="J384" s="188"/>
    </row>
    <row r="385" spans="1:10" ht="15">
      <c r="A385" s="195"/>
      <c r="B385" s="188"/>
      <c r="C385" s="188"/>
      <c r="D385" s="188"/>
      <c r="E385" s="188"/>
      <c r="F385" s="188"/>
      <c r="G385" s="188"/>
      <c r="H385" s="188"/>
      <c r="J385" s="188"/>
    </row>
    <row r="386" spans="1:10" ht="15">
      <c r="A386" s="195"/>
      <c r="B386" s="188"/>
      <c r="C386" s="188"/>
      <c r="D386" s="188"/>
      <c r="E386" s="188"/>
      <c r="F386" s="188"/>
      <c r="G386" s="188"/>
      <c r="H386" s="188"/>
      <c r="J386" s="188"/>
    </row>
    <row r="387" spans="1:10" ht="15">
      <c r="A387" s="195"/>
      <c r="B387" s="188"/>
      <c r="C387" s="188"/>
      <c r="D387" s="188"/>
      <c r="E387" s="188"/>
      <c r="F387" s="188"/>
      <c r="G387" s="188"/>
      <c r="H387" s="188"/>
      <c r="J387" s="188"/>
    </row>
    <row r="388" spans="1:10" ht="15">
      <c r="A388" s="195"/>
      <c r="B388" s="188"/>
      <c r="C388" s="188"/>
      <c r="D388" s="188"/>
      <c r="E388" s="188"/>
      <c r="F388" s="188"/>
      <c r="G388" s="188"/>
      <c r="H388" s="188"/>
      <c r="J388" s="188"/>
    </row>
    <row r="389" spans="1:10" ht="15">
      <c r="A389" s="195"/>
      <c r="B389" s="188"/>
      <c r="C389" s="188"/>
      <c r="D389" s="188"/>
      <c r="E389" s="188"/>
      <c r="F389" s="188"/>
      <c r="G389" s="188"/>
      <c r="H389" s="188"/>
      <c r="J389" s="188"/>
    </row>
    <row r="390" spans="1:10" ht="15">
      <c r="A390" s="195"/>
      <c r="B390" s="188"/>
      <c r="C390" s="188"/>
      <c r="D390" s="188"/>
      <c r="E390" s="188"/>
      <c r="F390" s="188"/>
      <c r="G390" s="188"/>
      <c r="H390" s="188"/>
      <c r="J390" s="188"/>
    </row>
    <row r="391" spans="1:10" ht="15">
      <c r="A391" s="195"/>
      <c r="B391" s="188"/>
      <c r="C391" s="188"/>
      <c r="D391" s="188"/>
      <c r="E391" s="188"/>
      <c r="F391" s="188"/>
      <c r="G391" s="188"/>
      <c r="H391" s="188"/>
      <c r="J391" s="188"/>
    </row>
    <row r="392" spans="1:10" ht="15">
      <c r="A392" s="195"/>
      <c r="B392" s="188"/>
      <c r="C392" s="188"/>
      <c r="D392" s="188"/>
      <c r="E392" s="188"/>
      <c r="F392" s="188"/>
      <c r="G392" s="188"/>
      <c r="H392" s="188"/>
      <c r="J392" s="188"/>
    </row>
    <row r="393" spans="1:10" ht="15">
      <c r="A393" s="195"/>
      <c r="B393" s="188"/>
      <c r="C393" s="188"/>
      <c r="D393" s="188"/>
      <c r="E393" s="188"/>
      <c r="F393" s="188"/>
      <c r="G393" s="188"/>
      <c r="H393" s="188"/>
      <c r="J393" s="188"/>
    </row>
    <row r="394" spans="1:10" ht="15">
      <c r="A394" s="195"/>
      <c r="B394" s="188"/>
      <c r="C394" s="188"/>
      <c r="D394" s="188"/>
      <c r="E394" s="188"/>
      <c r="F394" s="188"/>
      <c r="G394" s="188"/>
      <c r="H394" s="188"/>
      <c r="J394" s="188"/>
    </row>
    <row r="395" spans="1:10" ht="15">
      <c r="A395" s="195"/>
      <c r="B395" s="188"/>
      <c r="C395" s="188"/>
      <c r="D395" s="188"/>
      <c r="E395" s="188"/>
      <c r="F395" s="188"/>
      <c r="G395" s="188"/>
      <c r="H395" s="188"/>
      <c r="J395" s="188"/>
    </row>
    <row r="396" spans="1:10" ht="15">
      <c r="A396" s="195"/>
      <c r="B396" s="188"/>
      <c r="C396" s="188"/>
      <c r="D396" s="188"/>
      <c r="E396" s="188"/>
      <c r="F396" s="188"/>
      <c r="G396" s="188"/>
      <c r="H396" s="188"/>
      <c r="J396" s="188"/>
    </row>
    <row r="397" spans="1:10" ht="15">
      <c r="A397" s="195"/>
      <c r="B397" s="188"/>
      <c r="C397" s="188"/>
      <c r="D397" s="188"/>
      <c r="E397" s="188"/>
      <c r="F397" s="188"/>
      <c r="G397" s="188"/>
      <c r="H397" s="188"/>
      <c r="J397" s="188"/>
    </row>
    <row r="398" spans="1:10" ht="15">
      <c r="A398" s="195"/>
      <c r="B398" s="188"/>
      <c r="C398" s="188"/>
      <c r="D398" s="188"/>
      <c r="E398" s="188"/>
      <c r="F398" s="188"/>
      <c r="G398" s="188"/>
      <c r="H398" s="188"/>
      <c r="J398" s="188"/>
    </row>
    <row r="399" spans="1:10" ht="15">
      <c r="A399" s="195"/>
      <c r="B399" s="188"/>
      <c r="C399" s="188"/>
      <c r="D399" s="188"/>
      <c r="E399" s="188"/>
      <c r="F399" s="188"/>
      <c r="G399" s="188"/>
      <c r="H399" s="188"/>
      <c r="J399" s="188"/>
    </row>
    <row r="400" spans="1:10" ht="15">
      <c r="A400" s="195"/>
      <c r="B400" s="188"/>
      <c r="C400" s="188"/>
      <c r="D400" s="188"/>
      <c r="E400" s="188"/>
      <c r="F400" s="188"/>
      <c r="G400" s="188"/>
      <c r="H400" s="188"/>
      <c r="J400" s="188"/>
    </row>
    <row r="401" spans="1:10" ht="15">
      <c r="A401" s="195"/>
      <c r="B401" s="188"/>
      <c r="C401" s="188"/>
      <c r="D401" s="188"/>
      <c r="E401" s="188"/>
      <c r="F401" s="188"/>
      <c r="G401" s="188"/>
      <c r="H401" s="188"/>
      <c r="J401" s="188"/>
    </row>
    <row r="402" spans="1:10" ht="15">
      <c r="A402" s="195"/>
      <c r="B402" s="188"/>
      <c r="C402" s="188"/>
      <c r="D402" s="188"/>
      <c r="E402" s="188"/>
      <c r="F402" s="188"/>
      <c r="G402" s="188"/>
      <c r="H402" s="188"/>
      <c r="J402" s="188"/>
    </row>
    <row r="403" spans="1:10" ht="15">
      <c r="A403" s="195"/>
      <c r="B403" s="188"/>
      <c r="C403" s="188"/>
      <c r="D403" s="188"/>
      <c r="E403" s="188"/>
      <c r="F403" s="188"/>
      <c r="G403" s="188"/>
      <c r="H403" s="188"/>
      <c r="J403" s="188"/>
    </row>
    <row r="404" spans="1:10" ht="15">
      <c r="A404" s="195"/>
      <c r="B404" s="188"/>
      <c r="C404" s="188"/>
      <c r="D404" s="188"/>
      <c r="E404" s="188"/>
      <c r="F404" s="188"/>
      <c r="G404" s="188"/>
      <c r="H404" s="188"/>
      <c r="J404" s="188"/>
    </row>
    <row r="405" spans="1:10" ht="15">
      <c r="A405" s="195"/>
      <c r="B405" s="188"/>
      <c r="C405" s="188"/>
      <c r="D405" s="188"/>
      <c r="E405" s="188"/>
      <c r="F405" s="188"/>
      <c r="G405" s="188"/>
      <c r="H405" s="188"/>
      <c r="J405" s="188"/>
    </row>
    <row r="406" spans="1:10" ht="15">
      <c r="A406" s="195"/>
      <c r="B406" s="188"/>
      <c r="C406" s="188"/>
      <c r="D406" s="188"/>
      <c r="E406" s="188"/>
      <c r="F406" s="188"/>
      <c r="G406" s="188"/>
      <c r="H406" s="188"/>
      <c r="J406" s="188"/>
    </row>
    <row r="407" spans="1:10" ht="15">
      <c r="A407" s="195"/>
      <c r="B407" s="188"/>
      <c r="C407" s="188"/>
      <c r="D407" s="188"/>
      <c r="E407" s="188"/>
      <c r="F407" s="188"/>
      <c r="G407" s="188"/>
      <c r="H407" s="188"/>
      <c r="J407" s="188"/>
    </row>
    <row r="408" spans="1:10" ht="15">
      <c r="A408" s="195"/>
      <c r="B408" s="188"/>
      <c r="C408" s="188"/>
      <c r="D408" s="188"/>
      <c r="E408" s="188"/>
      <c r="F408" s="188"/>
      <c r="G408" s="188"/>
      <c r="H408" s="188"/>
      <c r="J408" s="188"/>
    </row>
    <row r="409" spans="1:10" ht="15">
      <c r="A409" s="195"/>
      <c r="B409" s="188"/>
      <c r="C409" s="188"/>
      <c r="D409" s="188"/>
      <c r="E409" s="188"/>
      <c r="F409" s="188"/>
      <c r="G409" s="188"/>
      <c r="H409" s="188"/>
      <c r="J409" s="188"/>
    </row>
    <row r="410" spans="1:10" ht="15">
      <c r="A410" s="195"/>
      <c r="B410" s="188"/>
      <c r="C410" s="188"/>
      <c r="D410" s="188"/>
      <c r="E410" s="188"/>
      <c r="F410" s="188"/>
      <c r="G410" s="188"/>
      <c r="H410" s="188"/>
      <c r="J410" s="188"/>
    </row>
    <row r="411" spans="1:10" ht="15">
      <c r="A411" s="195"/>
      <c r="B411" s="188"/>
      <c r="C411" s="188"/>
      <c r="D411" s="188"/>
      <c r="E411" s="188"/>
      <c r="F411" s="188"/>
      <c r="G411" s="188"/>
      <c r="H411" s="188"/>
      <c r="J411" s="188"/>
    </row>
    <row r="412" spans="1:10" ht="15">
      <c r="A412" s="195"/>
      <c r="B412" s="188"/>
      <c r="C412" s="188"/>
      <c r="D412" s="188"/>
      <c r="E412" s="188"/>
      <c r="F412" s="188"/>
      <c r="G412" s="188"/>
      <c r="H412" s="188"/>
      <c r="J412" s="188"/>
    </row>
    <row r="413" spans="1:10" ht="15">
      <c r="A413" s="195"/>
      <c r="B413" s="188"/>
      <c r="C413" s="188"/>
      <c r="D413" s="188"/>
      <c r="E413" s="188"/>
      <c r="F413" s="188"/>
      <c r="G413" s="188"/>
      <c r="H413" s="188"/>
      <c r="J413" s="188"/>
    </row>
    <row r="414" spans="1:8" ht="15">
      <c r="A414" s="195"/>
      <c r="B414" s="188"/>
      <c r="C414" s="188"/>
      <c r="D414" s="188"/>
      <c r="E414" s="188"/>
      <c r="F414" s="188"/>
      <c r="G414" s="188"/>
      <c r="H414" s="188"/>
    </row>
    <row r="415" spans="1:8" ht="15">
      <c r="A415" s="195"/>
      <c r="B415" s="188"/>
      <c r="C415" s="188"/>
      <c r="D415" s="188"/>
      <c r="E415" s="188"/>
      <c r="F415" s="188"/>
      <c r="G415" s="188"/>
      <c r="H415" s="188"/>
    </row>
    <row r="416" spans="1:8" ht="15">
      <c r="A416" s="195"/>
      <c r="B416" s="188"/>
      <c r="C416" s="188"/>
      <c r="D416" s="188"/>
      <c r="E416" s="188"/>
      <c r="F416" s="188"/>
      <c r="G416" s="188"/>
      <c r="H416" s="188"/>
    </row>
    <row r="417" spans="1:8" ht="15">
      <c r="A417" s="195"/>
      <c r="B417" s="188"/>
      <c r="C417" s="188"/>
      <c r="D417" s="188"/>
      <c r="E417" s="188"/>
      <c r="F417" s="188"/>
      <c r="G417" s="188"/>
      <c r="H417" s="188"/>
    </row>
    <row r="418" spans="1:8" ht="15">
      <c r="A418" s="195"/>
      <c r="B418" s="188"/>
      <c r="C418" s="188"/>
      <c r="D418" s="188"/>
      <c r="E418" s="188"/>
      <c r="F418" s="188"/>
      <c r="G418" s="188"/>
      <c r="H418" s="188"/>
    </row>
    <row r="419" spans="1:8" ht="15">
      <c r="A419" s="195"/>
      <c r="B419" s="188"/>
      <c r="C419" s="188"/>
      <c r="D419" s="188"/>
      <c r="E419" s="188"/>
      <c r="F419" s="188"/>
      <c r="G419" s="188"/>
      <c r="H419" s="188"/>
    </row>
    <row r="420" spans="1:8" ht="15">
      <c r="A420" s="195"/>
      <c r="B420" s="188"/>
      <c r="C420" s="188"/>
      <c r="D420" s="188"/>
      <c r="E420" s="188"/>
      <c r="F420" s="188"/>
      <c r="G420" s="188"/>
      <c r="H420" s="188"/>
    </row>
    <row r="421" spans="1:8" ht="15">
      <c r="A421" s="195"/>
      <c r="B421" s="188"/>
      <c r="C421" s="188"/>
      <c r="D421" s="188"/>
      <c r="E421" s="188"/>
      <c r="F421" s="188"/>
      <c r="G421" s="188"/>
      <c r="H421" s="188"/>
    </row>
    <row r="422" spans="1:8" ht="15">
      <c r="A422" s="195"/>
      <c r="B422" s="188"/>
      <c r="C422" s="188"/>
      <c r="D422" s="188"/>
      <c r="E422" s="188"/>
      <c r="F422" s="188"/>
      <c r="G422" s="188"/>
      <c r="H422" s="188"/>
    </row>
    <row r="423" spans="1:8" ht="15">
      <c r="A423" s="195"/>
      <c r="B423" s="188"/>
      <c r="C423" s="188"/>
      <c r="D423" s="188"/>
      <c r="E423" s="188"/>
      <c r="F423" s="188"/>
      <c r="G423" s="188"/>
      <c r="H423" s="188"/>
    </row>
    <row r="424" spans="1:8" ht="15">
      <c r="A424" s="195"/>
      <c r="B424" s="188"/>
      <c r="C424" s="188"/>
      <c r="D424" s="188"/>
      <c r="E424" s="188"/>
      <c r="F424" s="188"/>
      <c r="G424" s="188"/>
      <c r="H424" s="188"/>
    </row>
    <row r="425" spans="1:8" ht="15">
      <c r="A425" s="195"/>
      <c r="B425" s="188"/>
      <c r="C425" s="188"/>
      <c r="D425" s="188"/>
      <c r="E425" s="188"/>
      <c r="F425" s="188"/>
      <c r="G425" s="188"/>
      <c r="H425" s="188"/>
    </row>
    <row r="426" spans="1:8" ht="15">
      <c r="A426" s="195"/>
      <c r="B426" s="188"/>
      <c r="C426" s="188"/>
      <c r="D426" s="188"/>
      <c r="E426" s="188"/>
      <c r="F426" s="188"/>
      <c r="G426" s="188"/>
      <c r="H426" s="188"/>
    </row>
    <row r="427" spans="1:8" ht="15">
      <c r="A427" s="195"/>
      <c r="B427" s="188"/>
      <c r="C427" s="188"/>
      <c r="D427" s="188"/>
      <c r="E427" s="188"/>
      <c r="F427" s="188"/>
      <c r="G427" s="188"/>
      <c r="H427" s="188"/>
    </row>
    <row r="428" spans="1:8" ht="15">
      <c r="A428" s="195"/>
      <c r="B428" s="188"/>
      <c r="C428" s="188"/>
      <c r="D428" s="188"/>
      <c r="E428" s="188"/>
      <c r="F428" s="188"/>
      <c r="G428" s="188"/>
      <c r="H428" s="188"/>
    </row>
    <row r="429" spans="1:8" ht="15">
      <c r="A429" s="195"/>
      <c r="B429" s="188"/>
      <c r="C429" s="188"/>
      <c r="D429" s="188"/>
      <c r="E429" s="188"/>
      <c r="F429" s="188"/>
      <c r="G429" s="188"/>
      <c r="H429" s="188"/>
    </row>
    <row r="430" spans="1:8" ht="15">
      <c r="A430" s="195"/>
      <c r="B430" s="188"/>
      <c r="C430" s="188"/>
      <c r="D430" s="188"/>
      <c r="E430" s="188"/>
      <c r="F430" s="188"/>
      <c r="G430" s="188"/>
      <c r="H430" s="188"/>
    </row>
    <row r="431" spans="1:8" ht="15">
      <c r="A431" s="195"/>
      <c r="B431" s="188"/>
      <c r="C431" s="188"/>
      <c r="D431" s="188"/>
      <c r="E431" s="188"/>
      <c r="F431" s="188"/>
      <c r="G431" s="188"/>
      <c r="H431" s="188"/>
    </row>
    <row r="432" spans="1:8" ht="15">
      <c r="A432" s="195"/>
      <c r="B432" s="188"/>
      <c r="C432" s="188"/>
      <c r="D432" s="188"/>
      <c r="E432" s="188"/>
      <c r="F432" s="188"/>
      <c r="G432" s="188"/>
      <c r="H432" s="188"/>
    </row>
    <row r="433" spans="1:8" ht="15">
      <c r="A433" s="195"/>
      <c r="B433" s="188"/>
      <c r="C433" s="188"/>
      <c r="D433" s="188"/>
      <c r="E433" s="188"/>
      <c r="F433" s="188"/>
      <c r="G433" s="188"/>
      <c r="H433" s="188"/>
    </row>
    <row r="434" spans="1:8" ht="15">
      <c r="A434" s="195"/>
      <c r="B434" s="188"/>
      <c r="C434" s="188"/>
      <c r="D434" s="188"/>
      <c r="E434" s="188"/>
      <c r="F434" s="188"/>
      <c r="G434" s="188"/>
      <c r="H434" s="188"/>
    </row>
    <row r="435" spans="1:8" ht="15">
      <c r="A435" s="195"/>
      <c r="B435" s="188"/>
      <c r="C435" s="188"/>
      <c r="D435" s="188"/>
      <c r="E435" s="188"/>
      <c r="F435" s="188"/>
      <c r="G435" s="188"/>
      <c r="H435" s="188"/>
    </row>
    <row r="436" spans="1:8" ht="15">
      <c r="A436" s="195"/>
      <c r="B436" s="188"/>
      <c r="C436" s="188"/>
      <c r="D436" s="188"/>
      <c r="E436" s="188"/>
      <c r="F436" s="188"/>
      <c r="G436" s="188"/>
      <c r="H436" s="188"/>
    </row>
    <row r="437" spans="1:8" ht="15">
      <c r="A437" s="195"/>
      <c r="B437" s="188"/>
      <c r="C437" s="188"/>
      <c r="D437" s="188"/>
      <c r="E437" s="188"/>
      <c r="F437" s="188"/>
      <c r="G437" s="188"/>
      <c r="H437" s="188"/>
    </row>
    <row r="438" spans="1:8" ht="15">
      <c r="A438" s="195"/>
      <c r="B438" s="188"/>
      <c r="C438" s="188"/>
      <c r="D438" s="188"/>
      <c r="E438" s="188"/>
      <c r="F438" s="188"/>
      <c r="G438" s="188"/>
      <c r="H438" s="188"/>
    </row>
    <row r="439" spans="1:8" ht="15">
      <c r="A439" s="195"/>
      <c r="B439" s="188"/>
      <c r="C439" s="188"/>
      <c r="D439" s="188"/>
      <c r="E439" s="188"/>
      <c r="F439" s="188"/>
      <c r="G439" s="188"/>
      <c r="H439" s="188"/>
    </row>
    <row r="440" spans="1:8" ht="15">
      <c r="A440" s="195"/>
      <c r="B440" s="188"/>
      <c r="C440" s="188"/>
      <c r="D440" s="188"/>
      <c r="E440" s="188"/>
      <c r="F440" s="188"/>
      <c r="G440" s="188"/>
      <c r="H440" s="188"/>
    </row>
    <row r="441" spans="1:8" ht="15">
      <c r="A441" s="195"/>
      <c r="B441" s="188"/>
      <c r="C441" s="188"/>
      <c r="D441" s="188"/>
      <c r="E441" s="188"/>
      <c r="F441" s="188"/>
      <c r="G441" s="188"/>
      <c r="H441" s="188"/>
    </row>
    <row r="442" spans="1:8" ht="15">
      <c r="A442" s="195"/>
      <c r="B442" s="188"/>
      <c r="C442" s="188"/>
      <c r="D442" s="188"/>
      <c r="E442" s="188"/>
      <c r="F442" s="188"/>
      <c r="G442" s="188"/>
      <c r="H442" s="188"/>
    </row>
    <row r="443" spans="1:8" ht="15">
      <c r="A443" s="195"/>
      <c r="B443" s="188"/>
      <c r="C443" s="188"/>
      <c r="D443" s="188"/>
      <c r="E443" s="188"/>
      <c r="F443" s="188"/>
      <c r="G443" s="188"/>
      <c r="H443" s="188"/>
    </row>
    <row r="444" spans="1:8" ht="15">
      <c r="A444" s="195"/>
      <c r="B444" s="188"/>
      <c r="C444" s="188"/>
      <c r="D444" s="188"/>
      <c r="E444" s="188"/>
      <c r="F444" s="188"/>
      <c r="G444" s="188"/>
      <c r="H444" s="188"/>
    </row>
    <row r="445" spans="1:8" ht="15">
      <c r="A445" s="195"/>
      <c r="B445" s="188"/>
      <c r="C445" s="188"/>
      <c r="D445" s="188"/>
      <c r="E445" s="188"/>
      <c r="F445" s="188"/>
      <c r="G445" s="188"/>
      <c r="H445" s="188"/>
    </row>
    <row r="446" spans="1:8" ht="15">
      <c r="A446" s="195"/>
      <c r="B446" s="188"/>
      <c r="C446" s="188"/>
      <c r="D446" s="188"/>
      <c r="E446" s="188"/>
      <c r="F446" s="188"/>
      <c r="G446" s="188"/>
      <c r="H446" s="188"/>
    </row>
    <row r="447" spans="1:8" ht="15">
      <c r="A447" s="195"/>
      <c r="B447" s="188"/>
      <c r="C447" s="188"/>
      <c r="D447" s="188"/>
      <c r="E447" s="188"/>
      <c r="F447" s="188"/>
      <c r="G447" s="188"/>
      <c r="H447" s="188"/>
    </row>
    <row r="448" spans="1:8" ht="15">
      <c r="A448" s="195"/>
      <c r="B448" s="188"/>
      <c r="C448" s="188"/>
      <c r="D448" s="188"/>
      <c r="E448" s="188"/>
      <c r="F448" s="188"/>
      <c r="G448" s="188"/>
      <c r="H448" s="188"/>
    </row>
    <row r="449" spans="1:8" ht="15">
      <c r="A449" s="195"/>
      <c r="B449" s="188"/>
      <c r="C449" s="188"/>
      <c r="D449" s="188"/>
      <c r="E449" s="188"/>
      <c r="F449" s="188"/>
      <c r="G449" s="188"/>
      <c r="H449" s="188"/>
    </row>
    <row r="450" spans="1:8" ht="15">
      <c r="A450" s="195"/>
      <c r="B450" s="188"/>
      <c r="C450" s="188"/>
      <c r="D450" s="188"/>
      <c r="E450" s="188"/>
      <c r="F450" s="188"/>
      <c r="G450" s="188"/>
      <c r="H450" s="188"/>
    </row>
    <row r="451" spans="1:8" ht="15">
      <c r="A451" s="195"/>
      <c r="B451" s="188"/>
      <c r="C451" s="188"/>
      <c r="D451" s="188"/>
      <c r="E451" s="188"/>
      <c r="F451" s="188"/>
      <c r="G451" s="188"/>
      <c r="H451" s="188"/>
    </row>
    <row r="452" spans="1:8" ht="15">
      <c r="A452" s="195"/>
      <c r="B452" s="188"/>
      <c r="C452" s="188"/>
      <c r="D452" s="188"/>
      <c r="E452" s="188"/>
      <c r="F452" s="188"/>
      <c r="G452" s="188"/>
      <c r="H452" s="188"/>
    </row>
    <row r="453" spans="1:8" ht="15">
      <c r="A453" s="195"/>
      <c r="B453" s="188"/>
      <c r="C453" s="188"/>
      <c r="D453" s="188"/>
      <c r="E453" s="188"/>
      <c r="F453" s="188"/>
      <c r="G453" s="188"/>
      <c r="H453" s="188"/>
    </row>
    <row r="454" spans="1:8" ht="15">
      <c r="A454" s="195"/>
      <c r="B454" s="188"/>
      <c r="C454" s="188"/>
      <c r="D454" s="188"/>
      <c r="E454" s="188"/>
      <c r="F454" s="188"/>
      <c r="G454" s="188"/>
      <c r="H454" s="188"/>
    </row>
    <row r="455" spans="1:8" ht="15">
      <c r="A455" s="195"/>
      <c r="B455" s="188"/>
      <c r="C455" s="188"/>
      <c r="D455" s="188"/>
      <c r="E455" s="188"/>
      <c r="F455" s="188"/>
      <c r="G455" s="188"/>
      <c r="H455" s="188"/>
    </row>
    <row r="456" spans="1:8" ht="15">
      <c r="A456" s="195"/>
      <c r="B456" s="188"/>
      <c r="C456" s="188"/>
      <c r="D456" s="188"/>
      <c r="E456" s="188"/>
      <c r="F456" s="188"/>
      <c r="G456" s="188"/>
      <c r="H456" s="188"/>
    </row>
    <row r="457" spans="1:8" ht="15">
      <c r="A457" s="195"/>
      <c r="B457" s="188"/>
      <c r="C457" s="188"/>
      <c r="D457" s="188"/>
      <c r="E457" s="188"/>
      <c r="F457" s="188"/>
      <c r="G457" s="188"/>
      <c r="H457" s="188"/>
    </row>
    <row r="458" spans="1:8" ht="15">
      <c r="A458" s="195"/>
      <c r="B458" s="188"/>
      <c r="C458" s="188"/>
      <c r="D458" s="188"/>
      <c r="E458" s="188"/>
      <c r="F458" s="188"/>
      <c r="G458" s="188"/>
      <c r="H458" s="188"/>
    </row>
    <row r="459" spans="1:8" ht="15">
      <c r="A459" s="195"/>
      <c r="B459" s="188"/>
      <c r="C459" s="188"/>
      <c r="D459" s="188"/>
      <c r="E459" s="188"/>
      <c r="F459" s="188"/>
      <c r="G459" s="188"/>
      <c r="H459" s="188"/>
    </row>
    <row r="460" spans="1:8" ht="15">
      <c r="A460" s="195"/>
      <c r="B460" s="188"/>
      <c r="C460" s="188"/>
      <c r="D460" s="188"/>
      <c r="E460" s="188"/>
      <c r="F460" s="188"/>
      <c r="G460" s="188"/>
      <c r="H460" s="188"/>
    </row>
    <row r="461" spans="1:8" ht="15">
      <c r="A461" s="195"/>
      <c r="B461" s="188"/>
      <c r="C461" s="188"/>
      <c r="D461" s="188"/>
      <c r="E461" s="188"/>
      <c r="F461" s="188"/>
      <c r="G461" s="188"/>
      <c r="H461" s="188"/>
    </row>
    <row r="462" spans="1:8" ht="15">
      <c r="A462" s="195"/>
      <c r="B462" s="188"/>
      <c r="C462" s="188"/>
      <c r="D462" s="188"/>
      <c r="E462" s="188"/>
      <c r="F462" s="188"/>
      <c r="G462" s="188"/>
      <c r="H462" s="188"/>
    </row>
    <row r="463" spans="1:8" ht="15">
      <c r="A463" s="195"/>
      <c r="B463" s="188"/>
      <c r="C463" s="188"/>
      <c r="D463" s="188"/>
      <c r="E463" s="188"/>
      <c r="F463" s="188"/>
      <c r="G463" s="188"/>
      <c r="H463" s="188"/>
    </row>
    <row r="464" spans="1:8" ht="15">
      <c r="A464" s="195"/>
      <c r="B464" s="188"/>
      <c r="C464" s="188"/>
      <c r="D464" s="188"/>
      <c r="E464" s="188"/>
      <c r="F464" s="188"/>
      <c r="G464" s="188"/>
      <c r="H464" s="188"/>
    </row>
    <row r="465" spans="1:8" ht="15">
      <c r="A465" s="195"/>
      <c r="B465" s="188"/>
      <c r="C465" s="188"/>
      <c r="D465" s="188"/>
      <c r="E465" s="188"/>
      <c r="F465" s="188"/>
      <c r="G465" s="188"/>
      <c r="H465" s="188"/>
    </row>
    <row r="466" spans="1:8" ht="15">
      <c r="A466" s="195"/>
      <c r="B466" s="188"/>
      <c r="C466" s="188"/>
      <c r="D466" s="188"/>
      <c r="E466" s="188"/>
      <c r="F466" s="188"/>
      <c r="G466" s="188"/>
      <c r="H466" s="188"/>
    </row>
    <row r="467" spans="1:8" ht="15">
      <c r="A467" s="195"/>
      <c r="B467" s="188"/>
      <c r="C467" s="188"/>
      <c r="D467" s="188"/>
      <c r="E467" s="188"/>
      <c r="F467" s="188"/>
      <c r="G467" s="188"/>
      <c r="H467" s="188"/>
    </row>
    <row r="468" spans="1:8" ht="15">
      <c r="A468" s="195"/>
      <c r="B468" s="188"/>
      <c r="C468" s="188"/>
      <c r="D468" s="188"/>
      <c r="E468" s="188"/>
      <c r="F468" s="188"/>
      <c r="G468" s="188"/>
      <c r="H468" s="188"/>
    </row>
    <row r="469" spans="1:8" ht="15">
      <c r="A469" s="195"/>
      <c r="B469" s="188"/>
      <c r="C469" s="188"/>
      <c r="D469" s="188"/>
      <c r="E469" s="188"/>
      <c r="F469" s="188"/>
      <c r="G469" s="188"/>
      <c r="H469" s="188"/>
    </row>
    <row r="470" spans="1:8" ht="15">
      <c r="A470" s="195"/>
      <c r="B470" s="188"/>
      <c r="C470" s="188"/>
      <c r="D470" s="188"/>
      <c r="E470" s="188"/>
      <c r="F470" s="188"/>
      <c r="G470" s="188"/>
      <c r="H470" s="188"/>
    </row>
    <row r="471" spans="1:8" ht="15">
      <c r="A471" s="195"/>
      <c r="B471" s="188"/>
      <c r="C471" s="188"/>
      <c r="D471" s="188"/>
      <c r="E471" s="188"/>
      <c r="F471" s="188"/>
      <c r="G471" s="188"/>
      <c r="H471" s="188"/>
    </row>
    <row r="472" spans="1:8" ht="15">
      <c r="A472" s="195"/>
      <c r="B472" s="188"/>
      <c r="C472" s="188"/>
      <c r="D472" s="188"/>
      <c r="E472" s="188"/>
      <c r="F472" s="188"/>
      <c r="G472" s="188"/>
      <c r="H472" s="188"/>
    </row>
    <row r="473" spans="1:8" ht="15">
      <c r="A473" s="195"/>
      <c r="B473" s="188"/>
      <c r="C473" s="188"/>
      <c r="D473" s="188"/>
      <c r="E473" s="188"/>
      <c r="F473" s="188"/>
      <c r="G473" s="188"/>
      <c r="H473" s="188"/>
    </row>
    <row r="474" spans="1:8" ht="15">
      <c r="A474" s="195"/>
      <c r="B474" s="188"/>
      <c r="C474" s="188"/>
      <c r="D474" s="188"/>
      <c r="E474" s="188"/>
      <c r="F474" s="188"/>
      <c r="G474" s="188"/>
      <c r="H474" s="188"/>
    </row>
    <row r="475" spans="1:8" ht="15">
      <c r="A475" s="195"/>
      <c r="B475" s="188"/>
      <c r="C475" s="188"/>
      <c r="D475" s="188"/>
      <c r="E475" s="188"/>
      <c r="F475" s="188"/>
      <c r="G475" s="188"/>
      <c r="H475" s="188"/>
    </row>
    <row r="476" spans="1:8" ht="15">
      <c r="A476" s="195"/>
      <c r="B476" s="188"/>
      <c r="C476" s="188"/>
      <c r="D476" s="188"/>
      <c r="E476" s="188"/>
      <c r="F476" s="188"/>
      <c r="G476" s="188"/>
      <c r="H476" s="188"/>
    </row>
    <row r="477" spans="1:8" ht="15">
      <c r="A477" s="195"/>
      <c r="B477" s="188"/>
      <c r="C477" s="188"/>
      <c r="D477" s="188"/>
      <c r="E477" s="188"/>
      <c r="F477" s="188"/>
      <c r="G477" s="188"/>
      <c r="H477" s="188"/>
    </row>
    <row r="478" spans="1:8" ht="15">
      <c r="A478" s="195"/>
      <c r="B478" s="188"/>
      <c r="C478" s="188"/>
      <c r="D478" s="188"/>
      <c r="E478" s="188"/>
      <c r="F478" s="188"/>
      <c r="G478" s="188"/>
      <c r="H478" s="188"/>
    </row>
    <row r="479" spans="1:8" ht="15">
      <c r="A479" s="195"/>
      <c r="B479" s="188"/>
      <c r="C479" s="188"/>
      <c r="D479" s="188"/>
      <c r="E479" s="188"/>
      <c r="F479" s="188"/>
      <c r="G479" s="188"/>
      <c r="H479" s="188"/>
    </row>
    <row r="480" spans="1:8" ht="15">
      <c r="A480" s="195"/>
      <c r="B480" s="188"/>
      <c r="C480" s="188"/>
      <c r="D480" s="188"/>
      <c r="E480" s="188"/>
      <c r="F480" s="188"/>
      <c r="G480" s="188"/>
      <c r="H480" s="188"/>
    </row>
    <row r="481" spans="1:8" ht="15">
      <c r="A481" s="195"/>
      <c r="B481" s="188"/>
      <c r="C481" s="188"/>
      <c r="D481" s="188"/>
      <c r="E481" s="188"/>
      <c r="F481" s="188"/>
      <c r="G481" s="188"/>
      <c r="H481" s="188"/>
    </row>
    <row r="482" spans="1:8" ht="15">
      <c r="A482" s="195"/>
      <c r="B482" s="188"/>
      <c r="C482" s="188"/>
      <c r="D482" s="188"/>
      <c r="E482" s="188"/>
      <c r="F482" s="188"/>
      <c r="G482" s="188"/>
      <c r="H482" s="188"/>
    </row>
    <row r="483" spans="1:8" ht="15">
      <c r="A483" s="195"/>
      <c r="B483" s="188"/>
      <c r="C483" s="188"/>
      <c r="D483" s="188"/>
      <c r="E483" s="188"/>
      <c r="F483" s="188"/>
      <c r="G483" s="188"/>
      <c r="H483" s="188"/>
    </row>
    <row r="484" spans="1:8" ht="15">
      <c r="A484" s="195"/>
      <c r="B484" s="188"/>
      <c r="C484" s="188"/>
      <c r="D484" s="188"/>
      <c r="E484" s="188"/>
      <c r="F484" s="188"/>
      <c r="G484" s="188"/>
      <c r="H484" s="188"/>
    </row>
    <row r="485" spans="1:8" ht="15">
      <c r="A485" s="195"/>
      <c r="B485" s="188"/>
      <c r="C485" s="188"/>
      <c r="D485" s="188"/>
      <c r="E485" s="188"/>
      <c r="F485" s="188"/>
      <c r="G485" s="188"/>
      <c r="H485" s="188"/>
    </row>
    <row r="486" spans="1:8" ht="15">
      <c r="A486" s="195"/>
      <c r="B486" s="188"/>
      <c r="C486" s="188"/>
      <c r="D486" s="188"/>
      <c r="E486" s="188"/>
      <c r="F486" s="188"/>
      <c r="G486" s="188"/>
      <c r="H486" s="188"/>
    </row>
    <row r="487" spans="1:8" ht="15">
      <c r="A487" s="195"/>
      <c r="B487" s="188"/>
      <c r="C487" s="188"/>
      <c r="D487" s="188"/>
      <c r="E487" s="188"/>
      <c r="F487" s="188"/>
      <c r="G487" s="188"/>
      <c r="H487" s="188"/>
    </row>
    <row r="488" spans="1:8" ht="15">
      <c r="A488" s="195"/>
      <c r="B488" s="188"/>
      <c r="C488" s="188"/>
      <c r="D488" s="188"/>
      <c r="E488" s="188"/>
      <c r="F488" s="188"/>
      <c r="G488" s="188"/>
      <c r="H488" s="188"/>
    </row>
    <row r="489" spans="1:8" ht="15">
      <c r="A489" s="195"/>
      <c r="B489" s="188"/>
      <c r="C489" s="188"/>
      <c r="D489" s="188"/>
      <c r="E489" s="188"/>
      <c r="F489" s="188"/>
      <c r="G489" s="188"/>
      <c r="H489" s="188"/>
    </row>
    <row r="490" spans="1:8" ht="15">
      <c r="A490" s="195"/>
      <c r="B490" s="188"/>
      <c r="C490" s="188"/>
      <c r="D490" s="188"/>
      <c r="E490" s="188"/>
      <c r="F490" s="188"/>
      <c r="G490" s="188"/>
      <c r="H490" s="188"/>
    </row>
    <row r="491" spans="1:8" ht="15">
      <c r="A491" s="195"/>
      <c r="B491" s="188"/>
      <c r="C491" s="188"/>
      <c r="D491" s="188"/>
      <c r="E491" s="188"/>
      <c r="F491" s="188"/>
      <c r="G491" s="188"/>
      <c r="H491" s="188"/>
    </row>
    <row r="492" spans="1:8" ht="15">
      <c r="A492" s="195"/>
      <c r="B492" s="188"/>
      <c r="C492" s="188"/>
      <c r="D492" s="188"/>
      <c r="E492" s="188"/>
      <c r="F492" s="188"/>
      <c r="G492" s="188"/>
      <c r="H492" s="188"/>
    </row>
    <row r="493" spans="1:8" ht="15">
      <c r="A493" s="195"/>
      <c r="B493" s="188"/>
      <c r="C493" s="188"/>
      <c r="D493" s="188"/>
      <c r="E493" s="188"/>
      <c r="F493" s="188"/>
      <c r="G493" s="188"/>
      <c r="H493" s="188"/>
    </row>
    <row r="494" spans="1:8" ht="15">
      <c r="A494" s="195"/>
      <c r="B494" s="188"/>
      <c r="C494" s="188"/>
      <c r="D494" s="188"/>
      <c r="E494" s="188"/>
      <c r="F494" s="188"/>
      <c r="G494" s="188"/>
      <c r="H494" s="188"/>
    </row>
    <row r="495" spans="1:8" ht="15">
      <c r="A495" s="195"/>
      <c r="B495" s="188"/>
      <c r="C495" s="188"/>
      <c r="D495" s="188"/>
      <c r="E495" s="188"/>
      <c r="F495" s="188"/>
      <c r="G495" s="188"/>
      <c r="H495" s="188"/>
    </row>
    <row r="496" spans="1:8" ht="15">
      <c r="A496" s="195"/>
      <c r="B496" s="188"/>
      <c r="C496" s="188"/>
      <c r="D496" s="188"/>
      <c r="E496" s="188"/>
      <c r="F496" s="188"/>
      <c r="G496" s="188"/>
      <c r="H496" s="188"/>
    </row>
    <row r="497" spans="1:8" ht="15">
      <c r="A497" s="195"/>
      <c r="B497" s="188"/>
      <c r="C497" s="188"/>
      <c r="D497" s="188"/>
      <c r="E497" s="188"/>
      <c r="F497" s="188"/>
      <c r="G497" s="188"/>
      <c r="H497" s="188"/>
    </row>
    <row r="498" spans="1:8" ht="15">
      <c r="A498" s="195"/>
      <c r="B498" s="188"/>
      <c r="C498" s="188"/>
      <c r="D498" s="188"/>
      <c r="E498" s="188"/>
      <c r="F498" s="188"/>
      <c r="G498" s="188"/>
      <c r="H498" s="188"/>
    </row>
    <row r="499" spans="1:8" ht="15">
      <c r="A499" s="195"/>
      <c r="B499" s="188"/>
      <c r="C499" s="188"/>
      <c r="D499" s="188"/>
      <c r="E499" s="188"/>
      <c r="F499" s="188"/>
      <c r="G499" s="188"/>
      <c r="H499" s="188"/>
    </row>
    <row r="500" spans="1:8" ht="15">
      <c r="A500" s="195"/>
      <c r="B500" s="188"/>
      <c r="C500" s="188"/>
      <c r="D500" s="188"/>
      <c r="E500" s="188"/>
      <c r="F500" s="188"/>
      <c r="G500" s="188"/>
      <c r="H500" s="188"/>
    </row>
    <row r="501" spans="1:8" ht="15">
      <c r="A501" s="195"/>
      <c r="B501" s="188"/>
      <c r="C501" s="188"/>
      <c r="D501" s="188"/>
      <c r="E501" s="188"/>
      <c r="F501" s="188"/>
      <c r="G501" s="188"/>
      <c r="H501" s="188"/>
    </row>
    <row r="502" spans="1:8" ht="15">
      <c r="A502" s="195"/>
      <c r="B502" s="188"/>
      <c r="C502" s="188"/>
      <c r="D502" s="188"/>
      <c r="E502" s="188"/>
      <c r="F502" s="188"/>
      <c r="G502" s="188"/>
      <c r="H502" s="188"/>
    </row>
    <row r="503" spans="1:8" ht="15">
      <c r="A503" s="195"/>
      <c r="B503" s="188"/>
      <c r="C503" s="188"/>
      <c r="D503" s="188"/>
      <c r="E503" s="188"/>
      <c r="F503" s="188"/>
      <c r="G503" s="188"/>
      <c r="H503" s="188"/>
    </row>
    <row r="504" spans="1:8" ht="15">
      <c r="A504" s="195"/>
      <c r="B504" s="188"/>
      <c r="C504" s="188"/>
      <c r="D504" s="188"/>
      <c r="E504" s="188"/>
      <c r="F504" s="188"/>
      <c r="G504" s="188"/>
      <c r="H504" s="188"/>
    </row>
    <row r="505" spans="1:8" ht="15">
      <c r="A505" s="195"/>
      <c r="B505" s="188"/>
      <c r="C505" s="188"/>
      <c r="D505" s="188"/>
      <c r="E505" s="188"/>
      <c r="F505" s="188"/>
      <c r="G505" s="188"/>
      <c r="H505" s="188"/>
    </row>
    <row r="506" spans="1:8" ht="15">
      <c r="A506" s="195"/>
      <c r="B506" s="188"/>
      <c r="C506" s="188"/>
      <c r="D506" s="188"/>
      <c r="E506" s="188"/>
      <c r="F506" s="188"/>
      <c r="G506" s="188"/>
      <c r="H506" s="188"/>
    </row>
    <row r="507" spans="1:8" ht="15">
      <c r="A507" s="195"/>
      <c r="B507" s="188"/>
      <c r="C507" s="188"/>
      <c r="D507" s="188"/>
      <c r="E507" s="188"/>
      <c r="F507" s="188"/>
      <c r="G507" s="188"/>
      <c r="H507" s="188"/>
    </row>
    <row r="508" spans="1:8" ht="15">
      <c r="A508" s="195"/>
      <c r="B508" s="188"/>
      <c r="C508" s="188"/>
      <c r="D508" s="188"/>
      <c r="E508" s="188"/>
      <c r="F508" s="188"/>
      <c r="G508" s="188"/>
      <c r="H508" s="188"/>
    </row>
    <row r="509" spans="1:8" ht="15">
      <c r="A509" s="195"/>
      <c r="B509" s="188"/>
      <c r="C509" s="188"/>
      <c r="D509" s="188"/>
      <c r="E509" s="188"/>
      <c r="F509" s="188"/>
      <c r="G509" s="188"/>
      <c r="H509" s="188"/>
    </row>
    <row r="510" spans="1:8" ht="15">
      <c r="A510" s="195"/>
      <c r="B510" s="188"/>
      <c r="C510" s="188"/>
      <c r="D510" s="188"/>
      <c r="E510" s="188"/>
      <c r="F510" s="188"/>
      <c r="G510" s="188"/>
      <c r="H510" s="188"/>
    </row>
    <row r="511" spans="1:8" ht="15">
      <c r="A511" s="195"/>
      <c r="B511" s="188"/>
      <c r="C511" s="188"/>
      <c r="D511" s="188"/>
      <c r="E511" s="188"/>
      <c r="F511" s="188"/>
      <c r="G511" s="188"/>
      <c r="H511" s="188"/>
    </row>
    <row r="512" spans="1:8" ht="15">
      <c r="A512" s="195"/>
      <c r="B512" s="188"/>
      <c r="C512" s="188"/>
      <c r="D512" s="188"/>
      <c r="E512" s="188"/>
      <c r="F512" s="188"/>
      <c r="G512" s="188"/>
      <c r="H512" s="188"/>
    </row>
    <row r="513" spans="1:8" ht="15">
      <c r="A513" s="195"/>
      <c r="B513" s="188"/>
      <c r="C513" s="188"/>
      <c r="D513" s="188"/>
      <c r="E513" s="188"/>
      <c r="F513" s="188"/>
      <c r="G513" s="188"/>
      <c r="H513" s="188"/>
    </row>
    <row r="514" spans="1:8" ht="15">
      <c r="A514" s="195"/>
      <c r="B514" s="188"/>
      <c r="C514" s="188"/>
      <c r="D514" s="188"/>
      <c r="E514" s="188"/>
      <c r="F514" s="188"/>
      <c r="G514" s="188"/>
      <c r="H514" s="188"/>
    </row>
    <row r="515" spans="1:8" ht="15">
      <c r="A515" s="195"/>
      <c r="B515" s="188"/>
      <c r="C515" s="188"/>
      <c r="D515" s="188"/>
      <c r="E515" s="188"/>
      <c r="F515" s="188"/>
      <c r="G515" s="188"/>
      <c r="H515" s="188"/>
    </row>
    <row r="516" spans="1:8" ht="15">
      <c r="A516" s="195"/>
      <c r="B516" s="188"/>
      <c r="C516" s="188"/>
      <c r="D516" s="188"/>
      <c r="E516" s="188"/>
      <c r="F516" s="188"/>
      <c r="G516" s="188"/>
      <c r="H516" s="188"/>
    </row>
    <row r="517" spans="1:8" ht="15">
      <c r="A517" s="195"/>
      <c r="B517" s="188"/>
      <c r="C517" s="188"/>
      <c r="D517" s="188"/>
      <c r="E517" s="188"/>
      <c r="F517" s="188"/>
      <c r="G517" s="188"/>
      <c r="H517" s="188"/>
    </row>
    <row r="518" spans="1:8" ht="15">
      <c r="A518" s="195"/>
      <c r="B518" s="188"/>
      <c r="C518" s="188"/>
      <c r="D518" s="188"/>
      <c r="E518" s="188"/>
      <c r="F518" s="188"/>
      <c r="G518" s="188"/>
      <c r="H518" s="188"/>
    </row>
    <row r="519" spans="1:8" ht="15">
      <c r="A519" s="195"/>
      <c r="B519" s="188"/>
      <c r="C519" s="188"/>
      <c r="D519" s="188"/>
      <c r="E519" s="188"/>
      <c r="F519" s="188"/>
      <c r="G519" s="188"/>
      <c r="H519" s="188"/>
    </row>
    <row r="520" spans="1:8" ht="15">
      <c r="A520" s="195"/>
      <c r="B520" s="188"/>
      <c r="C520" s="188"/>
      <c r="D520" s="188"/>
      <c r="E520" s="188"/>
      <c r="F520" s="188"/>
      <c r="G520" s="188"/>
      <c r="H520" s="188"/>
    </row>
    <row r="521" spans="1:8" ht="15">
      <c r="A521" s="195"/>
      <c r="B521" s="188"/>
      <c r="C521" s="188"/>
      <c r="D521" s="188"/>
      <c r="E521" s="188"/>
      <c r="F521" s="188"/>
      <c r="G521" s="188"/>
      <c r="H521" s="188"/>
    </row>
    <row r="522" spans="1:8" ht="15">
      <c r="A522" s="195"/>
      <c r="B522" s="188"/>
      <c r="C522" s="188"/>
      <c r="D522" s="188"/>
      <c r="E522" s="188"/>
      <c r="F522" s="188"/>
      <c r="G522" s="188"/>
      <c r="H522" s="188"/>
    </row>
    <row r="523" spans="1:8" ht="15">
      <c r="A523" s="195"/>
      <c r="B523" s="188"/>
      <c r="C523" s="188"/>
      <c r="D523" s="188"/>
      <c r="E523" s="188"/>
      <c r="F523" s="188"/>
      <c r="G523" s="188"/>
      <c r="H523" s="188"/>
    </row>
    <row r="524" spans="1:8" ht="15">
      <c r="A524" s="195"/>
      <c r="B524" s="188"/>
      <c r="C524" s="188"/>
      <c r="D524" s="188"/>
      <c r="E524" s="188"/>
      <c r="F524" s="188"/>
      <c r="G524" s="188"/>
      <c r="H524" s="188"/>
    </row>
    <row r="525" spans="1:8" ht="15">
      <c r="A525" s="195"/>
      <c r="B525" s="188"/>
      <c r="C525" s="188"/>
      <c r="D525" s="188"/>
      <c r="E525" s="188"/>
      <c r="F525" s="188"/>
      <c r="G525" s="188"/>
      <c r="H525" s="188"/>
    </row>
    <row r="526" spans="1:8" ht="15">
      <c r="A526" s="195"/>
      <c r="B526" s="188"/>
      <c r="C526" s="188"/>
      <c r="D526" s="188"/>
      <c r="E526" s="188"/>
      <c r="F526" s="188"/>
      <c r="G526" s="188"/>
      <c r="H526" s="188"/>
    </row>
    <row r="527" spans="1:8" ht="15">
      <c r="A527" s="195"/>
      <c r="B527" s="188"/>
      <c r="C527" s="188"/>
      <c r="D527" s="188"/>
      <c r="E527" s="188"/>
      <c r="F527" s="188"/>
      <c r="G527" s="188"/>
      <c r="H527" s="188"/>
    </row>
    <row r="528" spans="1:8" ht="15">
      <c r="A528" s="195"/>
      <c r="B528" s="188"/>
      <c r="C528" s="188"/>
      <c r="D528" s="188"/>
      <c r="E528" s="188"/>
      <c r="F528" s="188"/>
      <c r="G528" s="188"/>
      <c r="H528" s="188"/>
    </row>
    <row r="529" spans="1:8" ht="15">
      <c r="A529" s="195"/>
      <c r="B529" s="188"/>
      <c r="C529" s="188"/>
      <c r="D529" s="188"/>
      <c r="E529" s="188"/>
      <c r="F529" s="188"/>
      <c r="G529" s="188"/>
      <c r="H529" s="188"/>
    </row>
    <row r="530" spans="1:8" ht="15">
      <c r="A530" s="195"/>
      <c r="B530" s="188"/>
      <c r="C530" s="188"/>
      <c r="D530" s="188"/>
      <c r="E530" s="188"/>
      <c r="F530" s="188"/>
      <c r="G530" s="188"/>
      <c r="H530" s="188"/>
    </row>
    <row r="531" spans="1:8" ht="15">
      <c r="A531" s="195"/>
      <c r="B531" s="188"/>
      <c r="C531" s="188"/>
      <c r="D531" s="188"/>
      <c r="E531" s="188"/>
      <c r="F531" s="188"/>
      <c r="G531" s="188"/>
      <c r="H531" s="188"/>
    </row>
    <row r="532" spans="1:8" ht="15">
      <c r="A532" s="195"/>
      <c r="B532" s="188"/>
      <c r="C532" s="188"/>
      <c r="D532" s="188"/>
      <c r="E532" s="188"/>
      <c r="F532" s="188"/>
      <c r="G532" s="188"/>
      <c r="H532" s="188"/>
    </row>
    <row r="533" spans="1:8" ht="15">
      <c r="A533" s="195"/>
      <c r="B533" s="188"/>
      <c r="C533" s="188"/>
      <c r="D533" s="188"/>
      <c r="E533" s="188"/>
      <c r="F533" s="188"/>
      <c r="G533" s="188"/>
      <c r="H533" s="188"/>
    </row>
    <row r="534" spans="1:8" ht="15">
      <c r="A534" s="195"/>
      <c r="B534" s="188"/>
      <c r="C534" s="188"/>
      <c r="D534" s="188"/>
      <c r="E534" s="188"/>
      <c r="F534" s="188"/>
      <c r="G534" s="188"/>
      <c r="H534" s="188"/>
    </row>
    <row r="535" spans="1:8" ht="15">
      <c r="A535" s="195"/>
      <c r="B535" s="188"/>
      <c r="C535" s="188"/>
      <c r="D535" s="188"/>
      <c r="E535" s="188"/>
      <c r="F535" s="188"/>
      <c r="G535" s="188"/>
      <c r="H535" s="188"/>
    </row>
    <row r="536" spans="1:8" ht="15">
      <c r="A536" s="195"/>
      <c r="B536" s="188"/>
      <c r="C536" s="188"/>
      <c r="D536" s="188"/>
      <c r="E536" s="188"/>
      <c r="F536" s="188"/>
      <c r="G536" s="188"/>
      <c r="H536" s="188"/>
    </row>
    <row r="537" spans="1:8" ht="15">
      <c r="A537" s="195"/>
      <c r="B537" s="188"/>
      <c r="C537" s="188"/>
      <c r="D537" s="188"/>
      <c r="E537" s="188"/>
      <c r="F537" s="188"/>
      <c r="G537" s="188"/>
      <c r="H537" s="188"/>
    </row>
    <row r="538" spans="1:8" ht="15">
      <c r="A538" s="195"/>
      <c r="B538" s="188"/>
      <c r="C538" s="188"/>
      <c r="D538" s="188"/>
      <c r="E538" s="188"/>
      <c r="F538" s="188"/>
      <c r="G538" s="188"/>
      <c r="H538" s="188"/>
    </row>
    <row r="539" spans="1:8" ht="15">
      <c r="A539" s="195"/>
      <c r="B539" s="188"/>
      <c r="C539" s="188"/>
      <c r="D539" s="188"/>
      <c r="E539" s="188"/>
      <c r="F539" s="188"/>
      <c r="G539" s="188"/>
      <c r="H539" s="188"/>
    </row>
    <row r="540" spans="1:8" ht="15">
      <c r="A540" s="195"/>
      <c r="B540" s="188"/>
      <c r="C540" s="188"/>
      <c r="D540" s="188"/>
      <c r="E540" s="188"/>
      <c r="F540" s="188"/>
      <c r="G540" s="188"/>
      <c r="H540" s="188"/>
    </row>
    <row r="541" spans="1:8" ht="15">
      <c r="A541" s="195"/>
      <c r="B541" s="188"/>
      <c r="C541" s="188"/>
      <c r="D541" s="188"/>
      <c r="E541" s="188"/>
      <c r="F541" s="188"/>
      <c r="G541" s="188"/>
      <c r="H541" s="188"/>
    </row>
    <row r="542" spans="1:8" ht="15">
      <c r="A542" s="195"/>
      <c r="B542" s="188"/>
      <c r="C542" s="188"/>
      <c r="D542" s="188"/>
      <c r="E542" s="188"/>
      <c r="F542" s="188"/>
      <c r="G542" s="188"/>
      <c r="H542" s="188"/>
    </row>
    <row r="543" spans="1:8" ht="15">
      <c r="A543" s="195"/>
      <c r="B543" s="188"/>
      <c r="C543" s="188"/>
      <c r="D543" s="188"/>
      <c r="E543" s="188"/>
      <c r="F543" s="188"/>
      <c r="G543" s="188"/>
      <c r="H543" s="188"/>
    </row>
    <row r="544" spans="1:8" ht="15">
      <c r="A544" s="195"/>
      <c r="B544" s="188"/>
      <c r="C544" s="188"/>
      <c r="D544" s="188"/>
      <c r="E544" s="188"/>
      <c r="F544" s="188"/>
      <c r="G544" s="188"/>
      <c r="H544" s="188"/>
    </row>
    <row r="545" spans="1:8" ht="15">
      <c r="A545" s="195"/>
      <c r="B545" s="188"/>
      <c r="C545" s="188"/>
      <c r="D545" s="188"/>
      <c r="E545" s="188"/>
      <c r="F545" s="188"/>
      <c r="G545" s="188"/>
      <c r="H545" s="188"/>
    </row>
    <row r="546" spans="1:8" ht="15">
      <c r="A546" s="195"/>
      <c r="B546" s="188"/>
      <c r="C546" s="188"/>
      <c r="D546" s="188"/>
      <c r="E546" s="188"/>
      <c r="F546" s="188"/>
      <c r="G546" s="188"/>
      <c r="H546" s="188"/>
    </row>
    <row r="547" spans="1:8" ht="15">
      <c r="A547" s="195"/>
      <c r="B547" s="188"/>
      <c r="C547" s="188"/>
      <c r="D547" s="188"/>
      <c r="E547" s="188"/>
      <c r="F547" s="188"/>
      <c r="G547" s="188"/>
      <c r="H547" s="188"/>
    </row>
    <row r="548" spans="1:8" ht="15">
      <c r="A548" s="195"/>
      <c r="B548" s="188"/>
      <c r="C548" s="188"/>
      <c r="D548" s="188"/>
      <c r="E548" s="188"/>
      <c r="F548" s="188"/>
      <c r="G548" s="188"/>
      <c r="H548" s="188"/>
    </row>
    <row r="549" spans="1:8" ht="15">
      <c r="A549" s="195"/>
      <c r="B549" s="188"/>
      <c r="C549" s="188"/>
      <c r="D549" s="188"/>
      <c r="E549" s="188"/>
      <c r="F549" s="188"/>
      <c r="G549" s="188"/>
      <c r="H549" s="188"/>
    </row>
    <row r="550" spans="1:8" ht="15">
      <c r="A550" s="195"/>
      <c r="B550" s="188"/>
      <c r="C550" s="188"/>
      <c r="D550" s="188"/>
      <c r="E550" s="188"/>
      <c r="F550" s="188"/>
      <c r="G550" s="188"/>
      <c r="H550" s="188"/>
    </row>
    <row r="551" spans="1:8" ht="15">
      <c r="A551" s="195"/>
      <c r="B551" s="188"/>
      <c r="C551" s="188"/>
      <c r="D551" s="188"/>
      <c r="E551" s="188"/>
      <c r="F551" s="188"/>
      <c r="G551" s="188"/>
      <c r="H551" s="188"/>
    </row>
    <row r="552" spans="1:8" ht="15">
      <c r="A552" s="195"/>
      <c r="B552" s="188"/>
      <c r="C552" s="188"/>
      <c r="D552" s="188"/>
      <c r="E552" s="188"/>
      <c r="F552" s="188"/>
      <c r="G552" s="188"/>
      <c r="H552" s="188"/>
    </row>
    <row r="553" spans="1:8" ht="15">
      <c r="A553" s="195"/>
      <c r="B553" s="188"/>
      <c r="C553" s="188"/>
      <c r="D553" s="188"/>
      <c r="E553" s="188"/>
      <c r="F553" s="188"/>
      <c r="G553" s="188"/>
      <c r="H553" s="188"/>
    </row>
    <row r="554" spans="1:8" ht="15">
      <c r="A554" s="195"/>
      <c r="B554" s="188"/>
      <c r="C554" s="188"/>
      <c r="D554" s="188"/>
      <c r="E554" s="188"/>
      <c r="F554" s="188"/>
      <c r="G554" s="188"/>
      <c r="H554" s="188"/>
    </row>
    <row r="555" spans="1:8" ht="15">
      <c r="A555" s="195"/>
      <c r="B555" s="188"/>
      <c r="C555" s="188"/>
      <c r="D555" s="188"/>
      <c r="E555" s="188"/>
      <c r="F555" s="188"/>
      <c r="G555" s="188"/>
      <c r="H555" s="188"/>
    </row>
    <row r="556" spans="1:8" ht="15">
      <c r="A556" s="195"/>
      <c r="B556" s="188"/>
      <c r="C556" s="188"/>
      <c r="D556" s="188"/>
      <c r="E556" s="188"/>
      <c r="F556" s="188"/>
      <c r="G556" s="188"/>
      <c r="H556" s="188"/>
    </row>
    <row r="557" spans="1:8" ht="15">
      <c r="A557" s="195"/>
      <c r="B557" s="188"/>
      <c r="C557" s="188"/>
      <c r="D557" s="188"/>
      <c r="E557" s="188"/>
      <c r="F557" s="188"/>
      <c r="G557" s="188"/>
      <c r="H557" s="188"/>
    </row>
    <row r="558" spans="1:8" ht="15">
      <c r="A558" s="195"/>
      <c r="B558" s="188"/>
      <c r="C558" s="188"/>
      <c r="D558" s="188"/>
      <c r="E558" s="188"/>
      <c r="F558" s="188"/>
      <c r="G558" s="188"/>
      <c r="H558" s="188"/>
    </row>
    <row r="559" spans="1:8" ht="15">
      <c r="A559" s="195"/>
      <c r="B559" s="188"/>
      <c r="C559" s="188"/>
      <c r="D559" s="188"/>
      <c r="E559" s="188"/>
      <c r="F559" s="188"/>
      <c r="G559" s="188"/>
      <c r="H559" s="188"/>
    </row>
    <row r="560" spans="1:8" ht="15">
      <c r="A560" s="195"/>
      <c r="B560" s="188"/>
      <c r="C560" s="188"/>
      <c r="D560" s="188"/>
      <c r="E560" s="188"/>
      <c r="F560" s="188"/>
      <c r="G560" s="188"/>
      <c r="H560" s="188"/>
    </row>
    <row r="561" spans="1:8" ht="15">
      <c r="A561" s="195"/>
      <c r="B561" s="188"/>
      <c r="C561" s="188"/>
      <c r="D561" s="188"/>
      <c r="E561" s="188"/>
      <c r="F561" s="188"/>
      <c r="G561" s="188"/>
      <c r="H561" s="188"/>
    </row>
    <row r="562" spans="1:8" ht="15">
      <c r="A562" s="195"/>
      <c r="B562" s="188"/>
      <c r="C562" s="188"/>
      <c r="D562" s="188"/>
      <c r="E562" s="188"/>
      <c r="F562" s="188"/>
      <c r="G562" s="188"/>
      <c r="H562" s="188"/>
    </row>
    <row r="563" spans="1:8" ht="15">
      <c r="A563" s="195"/>
      <c r="B563" s="188"/>
      <c r="C563" s="188"/>
      <c r="D563" s="188"/>
      <c r="E563" s="188"/>
      <c r="F563" s="188"/>
      <c r="G563" s="188"/>
      <c r="H563" s="188"/>
    </row>
    <row r="564" spans="1:8" ht="15">
      <c r="A564" s="195"/>
      <c r="B564" s="188"/>
      <c r="C564" s="188"/>
      <c r="D564" s="188"/>
      <c r="E564" s="188"/>
      <c r="F564" s="188"/>
      <c r="G564" s="188"/>
      <c r="H564" s="188"/>
    </row>
    <row r="565" spans="1:8" ht="15">
      <c r="A565" s="195"/>
      <c r="B565" s="188"/>
      <c r="C565" s="188"/>
      <c r="D565" s="188"/>
      <c r="E565" s="188"/>
      <c r="F565" s="188"/>
      <c r="G565" s="188"/>
      <c r="H565" s="188"/>
    </row>
    <row r="566" spans="1:8" ht="15">
      <c r="A566" s="195"/>
      <c r="B566" s="188"/>
      <c r="C566" s="188"/>
      <c r="D566" s="188"/>
      <c r="E566" s="188"/>
      <c r="F566" s="188"/>
      <c r="G566" s="188"/>
      <c r="H566" s="188"/>
    </row>
    <row r="567" spans="1:8" ht="15">
      <c r="A567" s="195"/>
      <c r="B567" s="188"/>
      <c r="C567" s="188"/>
      <c r="D567" s="188"/>
      <c r="E567" s="188"/>
      <c r="F567" s="188"/>
      <c r="G567" s="188"/>
      <c r="H567" s="188"/>
    </row>
    <row r="568" spans="1:8" ht="15">
      <c r="A568" s="195"/>
      <c r="B568" s="188"/>
      <c r="C568" s="188"/>
      <c r="D568" s="188"/>
      <c r="E568" s="188"/>
      <c r="F568" s="188"/>
      <c r="G568" s="188"/>
      <c r="H568" s="188"/>
    </row>
    <row r="569" spans="1:8" ht="15">
      <c r="A569" s="195"/>
      <c r="B569" s="188"/>
      <c r="C569" s="188"/>
      <c r="D569" s="188"/>
      <c r="E569" s="188"/>
      <c r="F569" s="188"/>
      <c r="G569" s="188"/>
      <c r="H569" s="188"/>
    </row>
    <row r="570" spans="1:8" ht="15">
      <c r="A570" s="195"/>
      <c r="B570" s="188"/>
      <c r="C570" s="188"/>
      <c r="D570" s="188"/>
      <c r="E570" s="188"/>
      <c r="F570" s="188"/>
      <c r="G570" s="188"/>
      <c r="H570" s="188"/>
    </row>
    <row r="571" spans="1:8" ht="15">
      <c r="A571" s="195"/>
      <c r="B571" s="188"/>
      <c r="C571" s="188"/>
      <c r="D571" s="188"/>
      <c r="E571" s="188"/>
      <c r="F571" s="188"/>
      <c r="G571" s="188"/>
      <c r="H571" s="188"/>
    </row>
    <row r="572" spans="1:8" ht="15">
      <c r="A572" s="195"/>
      <c r="B572" s="188"/>
      <c r="C572" s="188"/>
      <c r="D572" s="188"/>
      <c r="E572" s="188"/>
      <c r="F572" s="188"/>
      <c r="G572" s="188"/>
      <c r="H572" s="188"/>
    </row>
    <row r="573" spans="1:8" ht="15">
      <c r="A573" s="195"/>
      <c r="B573" s="188"/>
      <c r="C573" s="188"/>
      <c r="D573" s="188"/>
      <c r="E573" s="188"/>
      <c r="F573" s="188"/>
      <c r="G573" s="188"/>
      <c r="H573" s="188"/>
    </row>
    <row r="574" spans="1:8" ht="15">
      <c r="A574" s="195"/>
      <c r="B574" s="188"/>
      <c r="C574" s="188"/>
      <c r="D574" s="188"/>
      <c r="E574" s="188"/>
      <c r="F574" s="188"/>
      <c r="G574" s="188"/>
      <c r="H574" s="188"/>
    </row>
    <row r="575" spans="1:8" ht="15">
      <c r="A575" s="195"/>
      <c r="B575" s="188"/>
      <c r="C575" s="188"/>
      <c r="D575" s="188"/>
      <c r="E575" s="188"/>
      <c r="F575" s="188"/>
      <c r="G575" s="188"/>
      <c r="H575" s="188"/>
    </row>
    <row r="576" spans="1:8" ht="15">
      <c r="A576" s="195"/>
      <c r="B576" s="188"/>
      <c r="C576" s="188"/>
      <c r="D576" s="188"/>
      <c r="E576" s="188"/>
      <c r="F576" s="188"/>
      <c r="G576" s="188"/>
      <c r="H576" s="188"/>
    </row>
    <row r="577" spans="1:8" ht="15">
      <c r="A577" s="195"/>
      <c r="B577" s="188"/>
      <c r="C577" s="188"/>
      <c r="D577" s="188"/>
      <c r="E577" s="188"/>
      <c r="F577" s="188"/>
      <c r="G577" s="188"/>
      <c r="H577" s="188"/>
    </row>
    <row r="578" spans="1:8" ht="15">
      <c r="A578" s="195"/>
      <c r="B578" s="188"/>
      <c r="C578" s="188"/>
      <c r="D578" s="188"/>
      <c r="E578" s="188"/>
      <c r="F578" s="188"/>
      <c r="G578" s="188"/>
      <c r="H578" s="188"/>
    </row>
    <row r="579" spans="1:8" ht="15">
      <c r="A579" s="195"/>
      <c r="B579" s="188"/>
      <c r="C579" s="188"/>
      <c r="D579" s="188"/>
      <c r="E579" s="188"/>
      <c r="F579" s="188"/>
      <c r="G579" s="188"/>
      <c r="H579" s="188"/>
    </row>
    <row r="580" spans="1:8" ht="15">
      <c r="A580" s="195"/>
      <c r="B580" s="188"/>
      <c r="C580" s="188"/>
      <c r="D580" s="188"/>
      <c r="E580" s="188"/>
      <c r="F580" s="188"/>
      <c r="G580" s="188"/>
      <c r="H580" s="188"/>
    </row>
    <row r="581" spans="1:8" ht="15">
      <c r="A581" s="195"/>
      <c r="B581" s="188"/>
      <c r="C581" s="188"/>
      <c r="D581" s="188"/>
      <c r="E581" s="188"/>
      <c r="F581" s="188"/>
      <c r="G581" s="188"/>
      <c r="H581" s="188"/>
    </row>
    <row r="582" spans="1:8" ht="15">
      <c r="A582" s="195"/>
      <c r="B582" s="188"/>
      <c r="C582" s="188"/>
      <c r="D582" s="188"/>
      <c r="E582" s="188"/>
      <c r="F582" s="188"/>
      <c r="G582" s="188"/>
      <c r="H582" s="188"/>
    </row>
    <row r="583" spans="1:8" ht="15">
      <c r="A583" s="195"/>
      <c r="B583" s="188"/>
      <c r="C583" s="188"/>
      <c r="D583" s="188"/>
      <c r="E583" s="188"/>
      <c r="F583" s="188"/>
      <c r="G583" s="188"/>
      <c r="H583" s="188"/>
    </row>
    <row r="584" spans="1:8" ht="15">
      <c r="A584" s="195"/>
      <c r="B584" s="188"/>
      <c r="C584" s="188"/>
      <c r="D584" s="188"/>
      <c r="E584" s="188"/>
      <c r="F584" s="188"/>
      <c r="G584" s="188"/>
      <c r="H584" s="188"/>
    </row>
    <row r="585" spans="1:8" ht="15">
      <c r="A585" s="195"/>
      <c r="B585" s="188"/>
      <c r="C585" s="188"/>
      <c r="D585" s="188"/>
      <c r="E585" s="188"/>
      <c r="F585" s="188"/>
      <c r="G585" s="188"/>
      <c r="H585" s="188"/>
    </row>
    <row r="586" spans="1:8" ht="15">
      <c r="A586" s="195"/>
      <c r="B586" s="188"/>
      <c r="C586" s="188"/>
      <c r="D586" s="188"/>
      <c r="E586" s="188"/>
      <c r="F586" s="188"/>
      <c r="G586" s="188"/>
      <c r="H586" s="188"/>
    </row>
    <row r="587" spans="1:8" ht="15">
      <c r="A587" s="195"/>
      <c r="B587" s="188"/>
      <c r="C587" s="188"/>
      <c r="D587" s="188"/>
      <c r="E587" s="188"/>
      <c r="F587" s="188"/>
      <c r="G587" s="188"/>
      <c r="H587" s="188"/>
    </row>
    <row r="588" spans="1:8" ht="15">
      <c r="A588" s="195"/>
      <c r="B588" s="188"/>
      <c r="C588" s="188"/>
      <c r="D588" s="188"/>
      <c r="E588" s="188"/>
      <c r="F588" s="188"/>
      <c r="G588" s="188"/>
      <c r="H588" s="188"/>
    </row>
    <row r="589" spans="1:8" ht="15">
      <c r="A589" s="195"/>
      <c r="B589" s="188"/>
      <c r="C589" s="188"/>
      <c r="D589" s="188"/>
      <c r="E589" s="188"/>
      <c r="F589" s="188"/>
      <c r="G589" s="188"/>
      <c r="H589" s="188"/>
    </row>
    <row r="590" spans="1:8" ht="15">
      <c r="A590" s="195"/>
      <c r="B590" s="188"/>
      <c r="C590" s="188"/>
      <c r="D590" s="188"/>
      <c r="E590" s="188"/>
      <c r="F590" s="188"/>
      <c r="G590" s="188"/>
      <c r="H590" s="188"/>
    </row>
    <row r="591" spans="1:8" ht="15">
      <c r="A591" s="195"/>
      <c r="B591" s="188"/>
      <c r="C591" s="188"/>
      <c r="D591" s="188"/>
      <c r="E591" s="188"/>
      <c r="F591" s="188"/>
      <c r="G591" s="188"/>
      <c r="H591" s="188"/>
    </row>
    <row r="592" spans="1:8" ht="15">
      <c r="A592" s="195"/>
      <c r="B592" s="188"/>
      <c r="C592" s="188"/>
      <c r="D592" s="188"/>
      <c r="E592" s="188"/>
      <c r="F592" s="188"/>
      <c r="G592" s="188"/>
      <c r="H592" s="188"/>
    </row>
    <row r="593" spans="1:8" ht="15">
      <c r="A593" s="195"/>
      <c r="B593" s="188"/>
      <c r="C593" s="188"/>
      <c r="D593" s="188"/>
      <c r="E593" s="188"/>
      <c r="F593" s="188"/>
      <c r="G593" s="188"/>
      <c r="H593" s="188"/>
    </row>
    <row r="594" spans="1:8" ht="15">
      <c r="A594" s="195"/>
      <c r="B594" s="188"/>
      <c r="C594" s="188"/>
      <c r="D594" s="188"/>
      <c r="E594" s="188"/>
      <c r="F594" s="188"/>
      <c r="G594" s="188"/>
      <c r="H594" s="188"/>
    </row>
    <row r="595" spans="1:8" ht="15">
      <c r="A595" s="195"/>
      <c r="B595" s="188"/>
      <c r="C595" s="188"/>
      <c r="D595" s="188"/>
      <c r="E595" s="188"/>
      <c r="F595" s="188"/>
      <c r="G595" s="188"/>
      <c r="H595" s="188"/>
    </row>
    <row r="596" spans="1:8" ht="15">
      <c r="A596" s="195"/>
      <c r="B596" s="188"/>
      <c r="C596" s="188"/>
      <c r="D596" s="188"/>
      <c r="E596" s="188"/>
      <c r="F596" s="188"/>
      <c r="G596" s="188"/>
      <c r="H596" s="188"/>
    </row>
    <row r="597" spans="1:8" ht="15">
      <c r="A597" s="195"/>
      <c r="B597" s="188"/>
      <c r="C597" s="188"/>
      <c r="D597" s="188"/>
      <c r="E597" s="188"/>
      <c r="F597" s="188"/>
      <c r="G597" s="188"/>
      <c r="H597" s="188"/>
    </row>
    <row r="598" spans="1:8" ht="15">
      <c r="A598" s="195"/>
      <c r="B598" s="188"/>
      <c r="C598" s="188"/>
      <c r="D598" s="188"/>
      <c r="E598" s="188"/>
      <c r="F598" s="188"/>
      <c r="G598" s="188"/>
      <c r="H598" s="188"/>
    </row>
    <row r="599" spans="1:8" ht="15">
      <c r="A599" s="195"/>
      <c r="B599" s="188"/>
      <c r="C599" s="188"/>
      <c r="D599" s="188"/>
      <c r="E599" s="188"/>
      <c r="F599" s="188"/>
      <c r="G599" s="188"/>
      <c r="H599" s="188"/>
    </row>
    <row r="600" spans="1:8" ht="15">
      <c r="A600" s="195"/>
      <c r="B600" s="188"/>
      <c r="C600" s="188"/>
      <c r="D600" s="188"/>
      <c r="E600" s="188"/>
      <c r="F600" s="188"/>
      <c r="G600" s="188"/>
      <c r="H600" s="188"/>
    </row>
    <row r="601" spans="1:8" ht="15">
      <c r="A601" s="195"/>
      <c r="B601" s="188"/>
      <c r="C601" s="188"/>
      <c r="D601" s="188"/>
      <c r="E601" s="188"/>
      <c r="F601" s="188"/>
      <c r="G601" s="188"/>
      <c r="H601" s="188"/>
    </row>
    <row r="602" spans="1:8" ht="15">
      <c r="A602" s="195"/>
      <c r="B602" s="188"/>
      <c r="C602" s="188"/>
      <c r="D602" s="188"/>
      <c r="E602" s="188"/>
      <c r="F602" s="188"/>
      <c r="G602" s="188"/>
      <c r="H602" s="188"/>
    </row>
    <row r="603" spans="1:8" ht="15">
      <c r="A603" s="195"/>
      <c r="B603" s="188"/>
      <c r="C603" s="188"/>
      <c r="D603" s="188"/>
      <c r="E603" s="188"/>
      <c r="F603" s="188"/>
      <c r="G603" s="188"/>
      <c r="H603" s="188"/>
    </row>
    <row r="604" spans="1:8" ht="15">
      <c r="A604" s="195"/>
      <c r="B604" s="188"/>
      <c r="C604" s="188"/>
      <c r="D604" s="188"/>
      <c r="E604" s="188"/>
      <c r="F604" s="188"/>
      <c r="G604" s="188"/>
      <c r="H604" s="188"/>
    </row>
    <row r="605" spans="1:8" ht="15">
      <c r="A605" s="195"/>
      <c r="B605" s="188"/>
      <c r="C605" s="188"/>
      <c r="D605" s="188"/>
      <c r="E605" s="188"/>
      <c r="F605" s="188"/>
      <c r="G605" s="188"/>
      <c r="H605" s="188"/>
    </row>
    <row r="606" spans="1:8" ht="15">
      <c r="A606" s="195"/>
      <c r="B606" s="188"/>
      <c r="C606" s="188"/>
      <c r="D606" s="188"/>
      <c r="E606" s="188"/>
      <c r="F606" s="188"/>
      <c r="G606" s="188"/>
      <c r="H606" s="188"/>
    </row>
    <row r="607" spans="1:8" ht="15">
      <c r="A607" s="195"/>
      <c r="B607" s="188"/>
      <c r="C607" s="188"/>
      <c r="D607" s="188"/>
      <c r="E607" s="188"/>
      <c r="F607" s="188"/>
      <c r="G607" s="188"/>
      <c r="H607" s="188"/>
    </row>
    <row r="608" spans="1:8" ht="15">
      <c r="A608" s="195"/>
      <c r="B608" s="188"/>
      <c r="C608" s="188"/>
      <c r="D608" s="188"/>
      <c r="E608" s="188"/>
      <c r="F608" s="188"/>
      <c r="G608" s="188"/>
      <c r="H608" s="188"/>
    </row>
    <row r="609" spans="1:8" ht="15">
      <c r="A609" s="195"/>
      <c r="B609" s="188"/>
      <c r="C609" s="188"/>
      <c r="D609" s="188"/>
      <c r="E609" s="188"/>
      <c r="F609" s="188"/>
      <c r="G609" s="188"/>
      <c r="H609" s="188"/>
    </row>
    <row r="610" spans="1:8" ht="15">
      <c r="A610" s="195"/>
      <c r="B610" s="188"/>
      <c r="C610" s="188"/>
      <c r="D610" s="188"/>
      <c r="E610" s="188"/>
      <c r="F610" s="188"/>
      <c r="G610" s="188"/>
      <c r="H610" s="188"/>
    </row>
    <row r="611" spans="1:8" ht="15">
      <c r="A611" s="195"/>
      <c r="B611" s="188"/>
      <c r="C611" s="188"/>
      <c r="D611" s="188"/>
      <c r="E611" s="188"/>
      <c r="F611" s="188"/>
      <c r="G611" s="188"/>
      <c r="H611" s="188"/>
    </row>
    <row r="612" spans="1:8" ht="15">
      <c r="A612" s="195"/>
      <c r="B612" s="188"/>
      <c r="C612" s="188"/>
      <c r="D612" s="188"/>
      <c r="E612" s="188"/>
      <c r="F612" s="188"/>
      <c r="G612" s="188"/>
      <c r="H612" s="188"/>
    </row>
    <row r="613" spans="1:8" ht="15">
      <c r="A613" s="195"/>
      <c r="B613" s="188"/>
      <c r="C613" s="188"/>
      <c r="D613" s="188"/>
      <c r="E613" s="188"/>
      <c r="F613" s="188"/>
      <c r="G613" s="188"/>
      <c r="H613" s="188"/>
    </row>
    <row r="614" spans="1:8" ht="15">
      <c r="A614" s="195"/>
      <c r="B614" s="188"/>
      <c r="C614" s="188"/>
      <c r="D614" s="188"/>
      <c r="E614" s="188"/>
      <c r="F614" s="188"/>
      <c r="G614" s="188"/>
      <c r="H614" s="188"/>
    </row>
    <row r="615" spans="1:8" ht="15">
      <c r="A615" s="195"/>
      <c r="B615" s="188"/>
      <c r="C615" s="188"/>
      <c r="D615" s="188"/>
      <c r="E615" s="188"/>
      <c r="F615" s="188"/>
      <c r="G615" s="188"/>
      <c r="H615" s="188"/>
    </row>
    <row r="616" spans="1:8" ht="15">
      <c r="A616" s="195"/>
      <c r="B616" s="188"/>
      <c r="C616" s="188"/>
      <c r="D616" s="188"/>
      <c r="E616" s="188"/>
      <c r="F616" s="188"/>
      <c r="G616" s="188"/>
      <c r="H616" s="188"/>
    </row>
    <row r="617" spans="1:8" ht="15">
      <c r="A617" s="195"/>
      <c r="B617" s="188"/>
      <c r="C617" s="188"/>
      <c r="D617" s="188"/>
      <c r="E617" s="188"/>
      <c r="F617" s="188"/>
      <c r="G617" s="188"/>
      <c r="H617" s="188"/>
    </row>
    <row r="618" spans="1:8" ht="15">
      <c r="A618" s="195"/>
      <c r="B618" s="188"/>
      <c r="C618" s="188"/>
      <c r="D618" s="188"/>
      <c r="E618" s="188"/>
      <c r="F618" s="188"/>
      <c r="G618" s="188"/>
      <c r="H618" s="188"/>
    </row>
  </sheetData>
  <printOptions/>
  <pageMargins left="0.21" right="0.46041666666666664" top="0.17" bottom="0.5" header="0.17" footer="0.5"/>
  <pageSetup horizontalDpi="300" verticalDpi="300" orientation="landscape" scale="8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E19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14.3359375" style="14" customWidth="1"/>
    <col min="2" max="3" width="8.88671875" style="14" customWidth="1"/>
    <col min="4" max="4" width="9.3359375" style="14" customWidth="1"/>
    <col min="5" max="16384" width="8.88671875" style="14" customWidth="1"/>
  </cols>
  <sheetData>
    <row r="1" spans="1:5" ht="16.5" thickBot="1">
      <c r="A1" s="24" t="s">
        <v>282</v>
      </c>
      <c r="B1" s="25"/>
      <c r="C1" s="26"/>
      <c r="D1" s="26"/>
      <c r="E1" s="27"/>
    </row>
    <row r="2" spans="1:5" ht="27.75" customHeight="1" thickBot="1" thickTop="1">
      <c r="A2" s="28" t="s">
        <v>0</v>
      </c>
      <c r="B2" s="29"/>
      <c r="C2" s="30"/>
      <c r="D2" s="28"/>
      <c r="E2" s="31" t="s">
        <v>180</v>
      </c>
    </row>
    <row r="3" ht="15" thickTop="1"/>
    <row r="4" spans="1:5" ht="15">
      <c r="A4" s="177" t="s">
        <v>283</v>
      </c>
      <c r="B4" s="177"/>
      <c r="C4" s="177"/>
      <c r="D4" s="177"/>
      <c r="E4" s="180">
        <v>8.5</v>
      </c>
    </row>
    <row r="5" spans="1:5" ht="15">
      <c r="A5" s="177" t="s">
        <v>492</v>
      </c>
      <c r="B5" s="177"/>
      <c r="C5" s="177"/>
      <c r="D5" s="177"/>
      <c r="E5" s="180">
        <v>6</v>
      </c>
    </row>
    <row r="6" spans="1:5" ht="15">
      <c r="A6" s="177" t="s">
        <v>284</v>
      </c>
      <c r="B6" s="177"/>
      <c r="C6" s="177"/>
      <c r="D6" s="177"/>
      <c r="E6" s="180">
        <v>0</v>
      </c>
    </row>
    <row r="7" spans="1:5" ht="15">
      <c r="A7" s="177" t="s">
        <v>285</v>
      </c>
      <c r="B7" s="177"/>
      <c r="C7" s="177"/>
      <c r="D7" s="177"/>
      <c r="E7" s="180">
        <v>1.3</v>
      </c>
    </row>
    <row r="8" spans="1:5" ht="15">
      <c r="A8" s="177" t="s">
        <v>286</v>
      </c>
      <c r="B8" s="177"/>
      <c r="C8" s="177"/>
      <c r="D8" s="177"/>
      <c r="E8" s="180">
        <v>1.2</v>
      </c>
    </row>
    <row r="9" spans="1:5" ht="15">
      <c r="A9" s="177" t="s">
        <v>287</v>
      </c>
      <c r="B9" s="177"/>
      <c r="C9" s="177"/>
      <c r="D9" s="177"/>
      <c r="E9" s="180">
        <v>0.85</v>
      </c>
    </row>
    <row r="10" spans="1:5" ht="15">
      <c r="A10" s="177" t="s">
        <v>288</v>
      </c>
      <c r="B10" s="177"/>
      <c r="C10" s="177"/>
      <c r="D10" s="177"/>
      <c r="E10" s="180">
        <v>15</v>
      </c>
    </row>
    <row r="11" spans="1:5" ht="15">
      <c r="A11" s="177" t="s">
        <v>289</v>
      </c>
      <c r="B11" s="177"/>
      <c r="C11" s="177"/>
      <c r="D11" s="177"/>
      <c r="E11" s="180">
        <v>6</v>
      </c>
    </row>
    <row r="12" spans="1:5" ht="15">
      <c r="A12" s="177" t="s">
        <v>290</v>
      </c>
      <c r="B12" s="177"/>
      <c r="C12" s="177"/>
      <c r="D12" s="177"/>
      <c r="E12" s="181">
        <v>0.048</v>
      </c>
    </row>
    <row r="13" spans="1:5" ht="15">
      <c r="A13" s="177" t="s">
        <v>291</v>
      </c>
      <c r="B13" s="177"/>
      <c r="C13" s="177"/>
      <c r="D13" s="177"/>
      <c r="E13" s="181">
        <v>0.068</v>
      </c>
    </row>
    <row r="14" spans="1:5" ht="15">
      <c r="A14" s="177" t="s">
        <v>292</v>
      </c>
      <c r="B14" s="177"/>
      <c r="C14" s="177"/>
      <c r="D14" s="177"/>
      <c r="E14" s="180">
        <v>0.08</v>
      </c>
    </row>
    <row r="15" spans="1:5" ht="15">
      <c r="A15" s="177" t="s">
        <v>310</v>
      </c>
      <c r="B15" s="177"/>
      <c r="C15" s="177"/>
      <c r="D15" s="177"/>
      <c r="E15" s="180">
        <v>1.1</v>
      </c>
    </row>
    <row r="16" spans="1:5" ht="15">
      <c r="A16" s="177" t="s">
        <v>311</v>
      </c>
      <c r="B16" s="177"/>
      <c r="C16" s="177"/>
      <c r="D16" s="177"/>
      <c r="E16" s="180">
        <v>1.25</v>
      </c>
    </row>
    <row r="17" spans="1:5" ht="15">
      <c r="A17" s="177" t="s">
        <v>312</v>
      </c>
      <c r="B17" s="177"/>
      <c r="C17" s="177"/>
      <c r="D17" s="177"/>
      <c r="E17" s="180">
        <v>9</v>
      </c>
    </row>
    <row r="18" spans="1:5" ht="15">
      <c r="A18" s="177" t="s">
        <v>313</v>
      </c>
      <c r="B18" s="177"/>
      <c r="C18" s="177"/>
      <c r="D18" s="177"/>
      <c r="E18" s="180">
        <v>8</v>
      </c>
    </row>
    <row r="19" spans="1:5" ht="15" thickBot="1">
      <c r="A19" s="198"/>
      <c r="B19" s="198"/>
      <c r="C19" s="198"/>
      <c r="D19" s="198"/>
      <c r="E19" s="199"/>
    </row>
    <row r="20" ht="15" thickTop="1"/>
  </sheetData>
  <printOptions/>
  <pageMargins left="0.75" right="0.75" top="1" bottom="1" header="0.5" footer="0.5"/>
  <pageSetup horizontalDpi="300" verticalDpi="3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E1402"/>
  <sheetViews>
    <sheetView zoomScale="70" zoomScaleNormal="7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5.3359375" style="104" customWidth="1"/>
    <col min="2" max="2" width="33.4453125" style="0" customWidth="1"/>
    <col min="3" max="3" width="80.88671875" style="0" customWidth="1"/>
    <col min="4" max="4" width="9.3359375" style="0" customWidth="1"/>
    <col min="5" max="5" width="7.4453125" style="0" customWidth="1"/>
  </cols>
  <sheetData>
    <row r="1" spans="1:3" ht="16.5" thickBot="1">
      <c r="A1" s="152" t="s">
        <v>391</v>
      </c>
      <c r="B1" s="145"/>
      <c r="C1" s="145"/>
    </row>
    <row r="2" spans="1:5" ht="16.5" thickBot="1" thickTop="1">
      <c r="A2" s="239" t="s">
        <v>457</v>
      </c>
      <c r="B2" s="204">
        <v>42</v>
      </c>
      <c r="C2" s="237">
        <v>42</v>
      </c>
      <c r="D2" s="153"/>
      <c r="E2" s="153"/>
    </row>
    <row r="3" spans="1:5" ht="16.5" thickBot="1" thickTop="1">
      <c r="A3" s="239" t="s">
        <v>456</v>
      </c>
      <c r="B3" s="204">
        <v>86</v>
      </c>
      <c r="C3" s="238" t="s">
        <v>573</v>
      </c>
      <c r="D3" s="153"/>
      <c r="E3" s="153"/>
    </row>
    <row r="4" spans="1:3" ht="15.75" thickBot="1" thickTop="1">
      <c r="A4" s="154" t="s">
        <v>542</v>
      </c>
      <c r="B4" s="154" t="s">
        <v>380</v>
      </c>
      <c r="C4" s="155" t="s">
        <v>412</v>
      </c>
    </row>
    <row r="5" ht="15" thickTop="1"/>
    <row r="6" spans="1:5" ht="15">
      <c r="A6" s="240">
        <v>1</v>
      </c>
      <c r="B6" s="200" t="s">
        <v>372</v>
      </c>
      <c r="C6" s="201" t="s">
        <v>452</v>
      </c>
      <c r="D6" s="143"/>
      <c r="E6" s="143"/>
    </row>
    <row r="7" spans="1:5" ht="15">
      <c r="A7" s="240">
        <v>2</v>
      </c>
      <c r="B7" s="200" t="s">
        <v>373</v>
      </c>
      <c r="C7" s="202" t="s">
        <v>446</v>
      </c>
      <c r="D7" s="143"/>
      <c r="E7" s="143"/>
    </row>
    <row r="8" spans="1:5" ht="15">
      <c r="A8" s="240">
        <v>3</v>
      </c>
      <c r="B8" s="200" t="s">
        <v>374</v>
      </c>
      <c r="C8" s="202" t="s">
        <v>447</v>
      </c>
      <c r="D8" s="143"/>
      <c r="E8" s="143"/>
    </row>
    <row r="9" spans="1:5" ht="15">
      <c r="A9" s="240">
        <v>4</v>
      </c>
      <c r="B9" s="200" t="s">
        <v>556</v>
      </c>
      <c r="C9" s="202" t="s">
        <v>559</v>
      </c>
      <c r="D9" s="143"/>
      <c r="E9" s="143"/>
    </row>
    <row r="10" spans="1:5" ht="15">
      <c r="A10" s="240">
        <v>5</v>
      </c>
      <c r="B10" s="200" t="s">
        <v>375</v>
      </c>
      <c r="C10" s="202" t="s">
        <v>448</v>
      </c>
      <c r="D10" s="143"/>
      <c r="E10" s="143"/>
    </row>
    <row r="11" spans="1:5" ht="15">
      <c r="A11" s="240">
        <v>6</v>
      </c>
      <c r="B11" s="200" t="s">
        <v>555</v>
      </c>
      <c r="C11" s="202" t="s">
        <v>560</v>
      </c>
      <c r="D11" s="143"/>
      <c r="E11" s="143"/>
    </row>
    <row r="12" spans="1:5" ht="15">
      <c r="A12" s="240">
        <v>7</v>
      </c>
      <c r="B12" s="200" t="s">
        <v>376</v>
      </c>
      <c r="C12" s="202" t="s">
        <v>449</v>
      </c>
      <c r="D12" s="143"/>
      <c r="E12" s="143"/>
    </row>
    <row r="13" spans="1:5" ht="15">
      <c r="A13" s="240">
        <v>8</v>
      </c>
      <c r="B13" s="200" t="s">
        <v>377</v>
      </c>
      <c r="C13" s="202" t="s">
        <v>450</v>
      </c>
      <c r="D13" s="143"/>
      <c r="E13" s="143"/>
    </row>
    <row r="14" spans="1:5" ht="15">
      <c r="A14" s="240">
        <v>9</v>
      </c>
      <c r="B14" s="200" t="s">
        <v>557</v>
      </c>
      <c r="C14" s="202" t="s">
        <v>561</v>
      </c>
      <c r="D14" s="143"/>
      <c r="E14" s="143"/>
    </row>
    <row r="15" spans="1:5" ht="15">
      <c r="A15" s="240">
        <v>10</v>
      </c>
      <c r="B15" s="200" t="s">
        <v>550</v>
      </c>
      <c r="C15" s="202" t="s">
        <v>551</v>
      </c>
      <c r="D15" s="143"/>
      <c r="E15" s="143"/>
    </row>
    <row r="16" spans="1:5" ht="15">
      <c r="A16" s="240">
        <v>11</v>
      </c>
      <c r="B16" s="200" t="s">
        <v>381</v>
      </c>
      <c r="C16" s="202" t="s">
        <v>451</v>
      </c>
      <c r="D16" s="143"/>
      <c r="E16" s="143"/>
    </row>
    <row r="17" spans="1:5" ht="15">
      <c r="A17" s="240">
        <v>12</v>
      </c>
      <c r="B17" s="200" t="s">
        <v>600</v>
      </c>
      <c r="C17" s="202" t="s">
        <v>602</v>
      </c>
      <c r="D17" s="143"/>
      <c r="E17" s="143"/>
    </row>
    <row r="18" spans="1:5" ht="15">
      <c r="A18" s="240">
        <v>13</v>
      </c>
      <c r="B18" s="200" t="s">
        <v>601</v>
      </c>
      <c r="C18" s="202" t="s">
        <v>603</v>
      </c>
      <c r="D18" s="143"/>
      <c r="E18" s="143"/>
    </row>
    <row r="19" spans="1:5" ht="15">
      <c r="A19" s="240">
        <v>14</v>
      </c>
      <c r="B19" s="200" t="s">
        <v>604</v>
      </c>
      <c r="C19" s="202" t="s">
        <v>605</v>
      </c>
      <c r="D19" s="143"/>
      <c r="E19" s="143"/>
    </row>
    <row r="20" spans="1:5" ht="15">
      <c r="A20" s="240">
        <v>15</v>
      </c>
      <c r="B20" s="200" t="s">
        <v>382</v>
      </c>
      <c r="C20" s="202" t="s">
        <v>453</v>
      </c>
      <c r="D20" s="143"/>
      <c r="E20" s="143"/>
    </row>
    <row r="21" spans="1:5" ht="15">
      <c r="A21" s="240">
        <v>16</v>
      </c>
      <c r="B21" s="200" t="s">
        <v>383</v>
      </c>
      <c r="C21" s="202" t="s">
        <v>454</v>
      </c>
      <c r="D21" s="143"/>
      <c r="E21" s="143"/>
    </row>
    <row r="22" spans="1:5" ht="15">
      <c r="A22" s="240">
        <v>17</v>
      </c>
      <c r="B22" s="200" t="s">
        <v>384</v>
      </c>
      <c r="C22" s="202" t="s">
        <v>455</v>
      </c>
      <c r="D22" s="143"/>
      <c r="E22" s="143"/>
    </row>
    <row r="23" spans="1:5" ht="15">
      <c r="A23" s="240">
        <v>18</v>
      </c>
      <c r="B23" s="200" t="s">
        <v>385</v>
      </c>
      <c r="C23" s="201" t="s">
        <v>458</v>
      </c>
      <c r="D23" s="143"/>
      <c r="E23" s="143"/>
    </row>
    <row r="24" spans="1:5" ht="15">
      <c r="A24" s="240">
        <v>19</v>
      </c>
      <c r="B24" s="200" t="s">
        <v>386</v>
      </c>
      <c r="C24" s="201" t="s">
        <v>459</v>
      </c>
      <c r="D24" s="143"/>
      <c r="E24" s="143"/>
    </row>
    <row r="25" spans="1:5" ht="15">
      <c r="A25" s="240">
        <v>20</v>
      </c>
      <c r="B25" s="200" t="s">
        <v>387</v>
      </c>
      <c r="C25" s="201" t="s">
        <v>460</v>
      </c>
      <c r="D25" s="143"/>
      <c r="E25" s="143"/>
    </row>
    <row r="26" spans="1:5" ht="15">
      <c r="A26" s="240">
        <v>21</v>
      </c>
      <c r="B26" s="200" t="s">
        <v>388</v>
      </c>
      <c r="C26" s="201" t="s">
        <v>759</v>
      </c>
      <c r="D26" s="143"/>
      <c r="E26" s="143"/>
    </row>
    <row r="27" spans="1:5" ht="15">
      <c r="A27" s="240">
        <v>22</v>
      </c>
      <c r="B27" s="200" t="s">
        <v>389</v>
      </c>
      <c r="C27" s="201" t="s">
        <v>760</v>
      </c>
      <c r="D27" s="143"/>
      <c r="E27" s="143"/>
    </row>
    <row r="28" spans="1:5" ht="15">
      <c r="A28" s="240">
        <v>23</v>
      </c>
      <c r="B28" s="200" t="s">
        <v>390</v>
      </c>
      <c r="C28" s="201" t="s">
        <v>461</v>
      </c>
      <c r="D28" s="143"/>
      <c r="E28" s="143"/>
    </row>
    <row r="29" spans="1:5" ht="15">
      <c r="A29" s="240">
        <v>24</v>
      </c>
      <c r="B29" s="200" t="s">
        <v>558</v>
      </c>
      <c r="C29" s="201" t="s">
        <v>562</v>
      </c>
      <c r="D29" s="143"/>
      <c r="E29" s="143"/>
    </row>
    <row r="30" spans="1:5" ht="15">
      <c r="A30" s="240">
        <v>25</v>
      </c>
      <c r="B30" s="200" t="s">
        <v>496</v>
      </c>
      <c r="C30" s="201" t="s">
        <v>497</v>
      </c>
      <c r="D30" s="143"/>
      <c r="E30" s="143"/>
    </row>
    <row r="31" spans="1:5" ht="15">
      <c r="A31" s="240">
        <v>26</v>
      </c>
      <c r="B31" s="200" t="s">
        <v>396</v>
      </c>
      <c r="C31" s="201" t="s">
        <v>462</v>
      </c>
      <c r="D31" s="143"/>
      <c r="E31" s="143"/>
    </row>
    <row r="32" spans="1:5" ht="15">
      <c r="A32" s="240">
        <v>27</v>
      </c>
      <c r="B32" s="200" t="s">
        <v>397</v>
      </c>
      <c r="C32" s="201" t="s">
        <v>463</v>
      </c>
      <c r="D32" s="143"/>
      <c r="E32" s="143"/>
    </row>
    <row r="33" spans="1:5" ht="15">
      <c r="A33" s="240">
        <v>28</v>
      </c>
      <c r="B33" s="200" t="s">
        <v>398</v>
      </c>
      <c r="C33" s="201" t="s">
        <v>464</v>
      </c>
      <c r="D33" s="143"/>
      <c r="E33" s="143"/>
    </row>
    <row r="34" spans="1:5" ht="15">
      <c r="A34" s="240">
        <v>29</v>
      </c>
      <c r="B34" s="200" t="s">
        <v>403</v>
      </c>
      <c r="C34" s="201" t="s">
        <v>465</v>
      </c>
      <c r="D34" s="143"/>
      <c r="E34" s="143"/>
    </row>
    <row r="35" spans="1:5" ht="15">
      <c r="A35" s="240">
        <v>30</v>
      </c>
      <c r="B35" s="200" t="s">
        <v>565</v>
      </c>
      <c r="C35" s="201" t="s">
        <v>570</v>
      </c>
      <c r="D35" s="143"/>
      <c r="E35" s="143"/>
    </row>
    <row r="36" spans="1:5" ht="15">
      <c r="A36" s="240">
        <v>31</v>
      </c>
      <c r="B36" s="200" t="s">
        <v>566</v>
      </c>
      <c r="C36" s="201" t="s">
        <v>569</v>
      </c>
      <c r="D36" s="143"/>
      <c r="E36" s="143"/>
    </row>
    <row r="37" spans="1:5" ht="15">
      <c r="A37" s="240">
        <v>32</v>
      </c>
      <c r="B37" s="200" t="s">
        <v>568</v>
      </c>
      <c r="C37" s="201" t="s">
        <v>571</v>
      </c>
      <c r="D37" s="143"/>
      <c r="E37" s="143"/>
    </row>
    <row r="38" spans="1:5" ht="15">
      <c r="A38" s="240">
        <v>33</v>
      </c>
      <c r="B38" s="200" t="s">
        <v>567</v>
      </c>
      <c r="C38" s="201" t="s">
        <v>572</v>
      </c>
      <c r="D38" s="143"/>
      <c r="E38" s="143"/>
    </row>
    <row r="39" spans="1:5" ht="15">
      <c r="A39" s="240">
        <v>34</v>
      </c>
      <c r="B39" s="200" t="s">
        <v>582</v>
      </c>
      <c r="C39" s="201" t="s">
        <v>581</v>
      </c>
      <c r="D39" s="143"/>
      <c r="E39" s="143"/>
    </row>
    <row r="40" spans="1:5" ht="15">
      <c r="A40" s="240">
        <v>35</v>
      </c>
      <c r="B40" s="200" t="s">
        <v>584</v>
      </c>
      <c r="C40" s="201" t="s">
        <v>583</v>
      </c>
      <c r="D40" s="143"/>
      <c r="E40" s="143"/>
    </row>
    <row r="41" spans="1:5" ht="15">
      <c r="A41" s="240">
        <v>36</v>
      </c>
      <c r="B41" s="200" t="s">
        <v>585</v>
      </c>
      <c r="C41" s="201" t="s">
        <v>586</v>
      </c>
      <c r="D41" s="143"/>
      <c r="E41" s="143"/>
    </row>
    <row r="42" spans="1:5" ht="15">
      <c r="A42" s="240">
        <v>37</v>
      </c>
      <c r="B42" s="200" t="s">
        <v>761</v>
      </c>
      <c r="C42" s="200" t="s">
        <v>762</v>
      </c>
      <c r="D42" s="157"/>
      <c r="E42" s="157"/>
    </row>
    <row r="43" spans="1:5" ht="15">
      <c r="A43" s="240">
        <v>38</v>
      </c>
      <c r="B43" s="200" t="s">
        <v>763</v>
      </c>
      <c r="C43" s="200" t="s">
        <v>764</v>
      </c>
      <c r="D43" s="143"/>
      <c r="E43" s="143"/>
    </row>
    <row r="44" spans="1:5" ht="15">
      <c r="A44" s="240">
        <v>39</v>
      </c>
      <c r="B44" s="200" t="s">
        <v>765</v>
      </c>
      <c r="C44" s="200" t="s">
        <v>766</v>
      </c>
      <c r="D44" s="143"/>
      <c r="E44" s="143"/>
    </row>
    <row r="45" spans="1:5" ht="15">
      <c r="A45" s="240">
        <v>40</v>
      </c>
      <c r="B45" s="200" t="s">
        <v>767</v>
      </c>
      <c r="C45" s="200" t="s">
        <v>768</v>
      </c>
      <c r="D45" s="143"/>
      <c r="E45" s="143"/>
    </row>
    <row r="46" spans="1:5" ht="15">
      <c r="A46" s="240">
        <v>41</v>
      </c>
      <c r="B46" s="200" t="s">
        <v>769</v>
      </c>
      <c r="C46" s="200" t="s">
        <v>770</v>
      </c>
      <c r="D46" s="143"/>
      <c r="E46" s="143"/>
    </row>
    <row r="47" spans="1:5" ht="15">
      <c r="A47" s="240">
        <v>42</v>
      </c>
      <c r="B47" s="200" t="s">
        <v>771</v>
      </c>
      <c r="C47" s="200" t="s">
        <v>772</v>
      </c>
      <c r="D47" s="143"/>
      <c r="E47" s="143"/>
    </row>
    <row r="48" spans="1:5" ht="15">
      <c r="A48" s="240">
        <v>43</v>
      </c>
      <c r="B48" s="200" t="s">
        <v>773</v>
      </c>
      <c r="C48" s="200" t="s">
        <v>774</v>
      </c>
      <c r="D48" s="143"/>
      <c r="E48" s="143"/>
    </row>
    <row r="49" spans="1:5" ht="15">
      <c r="A49" s="240">
        <v>44</v>
      </c>
      <c r="B49" s="200" t="s">
        <v>775</v>
      </c>
      <c r="C49" s="200" t="s">
        <v>776</v>
      </c>
      <c r="D49" s="143"/>
      <c r="E49" s="143"/>
    </row>
    <row r="50" spans="1:5" ht="15">
      <c r="A50" s="240">
        <v>45</v>
      </c>
      <c r="B50" s="200" t="s">
        <v>777</v>
      </c>
      <c r="C50" s="200" t="s">
        <v>778</v>
      </c>
      <c r="D50" s="143"/>
      <c r="E50" s="143"/>
    </row>
    <row r="51" spans="1:5" ht="15">
      <c r="A51" s="240">
        <v>46</v>
      </c>
      <c r="B51" s="200" t="s">
        <v>779</v>
      </c>
      <c r="C51" s="200" t="s">
        <v>780</v>
      </c>
      <c r="D51" s="143"/>
      <c r="E51" s="143"/>
    </row>
    <row r="52" spans="1:5" ht="15">
      <c r="A52" s="240">
        <v>47</v>
      </c>
      <c r="B52" s="200" t="s">
        <v>781</v>
      </c>
      <c r="C52" s="200" t="s">
        <v>782</v>
      </c>
      <c r="D52" s="143"/>
      <c r="E52" s="143"/>
    </row>
    <row r="53" spans="1:5" ht="15">
      <c r="A53" s="240">
        <v>48</v>
      </c>
      <c r="B53" s="200" t="s">
        <v>783</v>
      </c>
      <c r="C53" s="200" t="s">
        <v>784</v>
      </c>
      <c r="D53" s="143"/>
      <c r="E53" s="143"/>
    </row>
    <row r="54" spans="1:5" ht="15">
      <c r="A54" s="240">
        <v>49</v>
      </c>
      <c r="B54" s="200" t="s">
        <v>785</v>
      </c>
      <c r="C54" s="200" t="s">
        <v>786</v>
      </c>
      <c r="D54" s="143"/>
      <c r="E54" s="143"/>
    </row>
    <row r="55" spans="1:5" ht="15">
      <c r="A55" s="240">
        <v>50</v>
      </c>
      <c r="B55" s="200" t="s">
        <v>787</v>
      </c>
      <c r="C55" s="200" t="s">
        <v>788</v>
      </c>
      <c r="D55" s="143"/>
      <c r="E55" s="143"/>
    </row>
    <row r="56" spans="1:5" ht="15">
      <c r="A56" s="240">
        <v>51</v>
      </c>
      <c r="B56" s="200" t="s">
        <v>789</v>
      </c>
      <c r="C56" s="200" t="s">
        <v>790</v>
      </c>
      <c r="D56" s="143"/>
      <c r="E56" s="143"/>
    </row>
    <row r="57" spans="1:5" ht="15">
      <c r="A57" s="240">
        <v>52</v>
      </c>
      <c r="B57" s="200" t="s">
        <v>791</v>
      </c>
      <c r="C57" s="200" t="s">
        <v>792</v>
      </c>
      <c r="D57" s="143"/>
      <c r="E57" s="143"/>
    </row>
    <row r="58" spans="1:5" ht="15">
      <c r="A58" s="240">
        <v>53</v>
      </c>
      <c r="B58" s="200" t="s">
        <v>793</v>
      </c>
      <c r="C58" s="200" t="s">
        <v>794</v>
      </c>
      <c r="D58" s="143"/>
      <c r="E58" s="143"/>
    </row>
    <row r="59" spans="1:5" ht="15">
      <c r="A59" s="240">
        <v>54</v>
      </c>
      <c r="B59" s="200" t="s">
        <v>795</v>
      </c>
      <c r="C59" s="200" t="s">
        <v>796</v>
      </c>
      <c r="D59" s="143"/>
      <c r="E59" s="143"/>
    </row>
    <row r="60" spans="1:5" ht="15">
      <c r="A60" s="240">
        <v>55</v>
      </c>
      <c r="B60" s="200" t="s">
        <v>797</v>
      </c>
      <c r="C60" s="200" t="s">
        <v>798</v>
      </c>
      <c r="D60" s="143"/>
      <c r="E60" s="143"/>
    </row>
    <row r="61" spans="1:5" ht="15">
      <c r="A61" s="240">
        <v>56</v>
      </c>
      <c r="B61" s="200" t="s">
        <v>799</v>
      </c>
      <c r="C61" s="200" t="s">
        <v>800</v>
      </c>
      <c r="D61" s="143"/>
      <c r="E61" s="143"/>
    </row>
    <row r="62" spans="1:5" ht="15">
      <c r="A62" s="240">
        <v>57</v>
      </c>
      <c r="B62" s="200" t="s">
        <v>801</v>
      </c>
      <c r="C62" s="200" t="s">
        <v>802</v>
      </c>
      <c r="D62" s="143"/>
      <c r="E62" s="143"/>
    </row>
    <row r="63" spans="1:5" ht="15">
      <c r="A63" s="240">
        <v>58</v>
      </c>
      <c r="B63" s="200" t="s">
        <v>803</v>
      </c>
      <c r="C63" s="200" t="s">
        <v>804</v>
      </c>
      <c r="D63" s="143"/>
      <c r="E63" s="143"/>
    </row>
    <row r="64" spans="1:5" ht="15">
      <c r="A64" s="240">
        <v>59</v>
      </c>
      <c r="B64" s="200" t="s">
        <v>805</v>
      </c>
      <c r="C64" s="200" t="s">
        <v>806</v>
      </c>
      <c r="D64" s="143"/>
      <c r="E64" s="143"/>
    </row>
    <row r="65" spans="1:5" ht="15">
      <c r="A65" s="240">
        <v>60</v>
      </c>
      <c r="B65" s="200" t="s">
        <v>807</v>
      </c>
      <c r="C65" s="200" t="s">
        <v>808</v>
      </c>
      <c r="D65" s="143"/>
      <c r="E65" s="143"/>
    </row>
    <row r="66" spans="1:5" ht="15">
      <c r="A66" s="240">
        <v>61</v>
      </c>
      <c r="B66" s="200" t="s">
        <v>809</v>
      </c>
      <c r="C66" s="200" t="s">
        <v>810</v>
      </c>
      <c r="D66" s="143"/>
      <c r="E66" s="143"/>
    </row>
    <row r="67" spans="1:5" ht="15">
      <c r="A67" s="240">
        <v>62</v>
      </c>
      <c r="B67" s="200" t="s">
        <v>811</v>
      </c>
      <c r="C67" s="200" t="s">
        <v>812</v>
      </c>
      <c r="D67" s="143"/>
      <c r="E67" s="143"/>
    </row>
    <row r="68" spans="1:5" ht="15">
      <c r="A68" s="240">
        <v>63</v>
      </c>
      <c r="B68" s="200" t="s">
        <v>813</v>
      </c>
      <c r="C68" s="200" t="s">
        <v>814</v>
      </c>
      <c r="D68" s="143"/>
      <c r="E68" s="143"/>
    </row>
    <row r="69" spans="1:5" ht="15">
      <c r="A69" s="240">
        <v>64</v>
      </c>
      <c r="B69" s="200" t="s">
        <v>815</v>
      </c>
      <c r="C69" s="200" t="s">
        <v>816</v>
      </c>
      <c r="D69" s="143"/>
      <c r="E69" s="143"/>
    </row>
    <row r="70" spans="1:5" ht="15">
      <c r="A70" s="240">
        <v>65</v>
      </c>
      <c r="B70" s="200" t="s">
        <v>817</v>
      </c>
      <c r="C70" s="200" t="s">
        <v>818</v>
      </c>
      <c r="D70" s="143"/>
      <c r="E70" s="143"/>
    </row>
    <row r="71" spans="1:5" ht="15">
      <c r="A71" s="240">
        <v>66</v>
      </c>
      <c r="B71" s="200" t="s">
        <v>819</v>
      </c>
      <c r="C71" s="200" t="s">
        <v>820</v>
      </c>
      <c r="D71" s="143"/>
      <c r="E71" s="143"/>
    </row>
    <row r="72" spans="1:5" ht="15">
      <c r="A72" s="240">
        <v>67</v>
      </c>
      <c r="B72" s="200" t="s">
        <v>821</v>
      </c>
      <c r="C72" s="200" t="s">
        <v>822</v>
      </c>
      <c r="D72" s="143"/>
      <c r="E72" s="143"/>
    </row>
    <row r="73" spans="1:5" ht="15">
      <c r="A73" s="240">
        <v>68</v>
      </c>
      <c r="B73" s="200" t="s">
        <v>823</v>
      </c>
      <c r="C73" s="200" t="s">
        <v>824</v>
      </c>
      <c r="D73" s="143"/>
      <c r="E73" s="143"/>
    </row>
    <row r="74" spans="1:5" ht="15">
      <c r="A74" s="240">
        <v>69</v>
      </c>
      <c r="B74" s="200" t="s">
        <v>825</v>
      </c>
      <c r="C74" s="200" t="s">
        <v>826</v>
      </c>
      <c r="D74" s="143"/>
      <c r="E74" s="143"/>
    </row>
    <row r="75" spans="1:5" ht="15">
      <c r="A75" s="240">
        <v>70</v>
      </c>
      <c r="B75" s="200" t="s">
        <v>827</v>
      </c>
      <c r="C75" s="200" t="s">
        <v>828</v>
      </c>
      <c r="D75" s="143"/>
      <c r="E75" s="143"/>
    </row>
    <row r="76" spans="1:5" ht="15">
      <c r="A76" s="240">
        <v>71</v>
      </c>
      <c r="B76" s="200" t="s">
        <v>829</v>
      </c>
      <c r="C76" s="200" t="s">
        <v>830</v>
      </c>
      <c r="D76" s="143"/>
      <c r="E76" s="143"/>
    </row>
    <row r="77" spans="1:5" ht="15">
      <c r="A77" s="240">
        <v>72</v>
      </c>
      <c r="B77" s="200" t="s">
        <v>831</v>
      </c>
      <c r="C77" s="200" t="s">
        <v>832</v>
      </c>
      <c r="D77" s="143"/>
      <c r="E77" s="143"/>
    </row>
    <row r="78" spans="1:5" ht="15">
      <c r="A78" s="240">
        <v>73</v>
      </c>
      <c r="B78" s="200" t="s">
        <v>833</v>
      </c>
      <c r="C78" s="200" t="s">
        <v>834</v>
      </c>
      <c r="D78" s="143"/>
      <c r="E78" s="143"/>
    </row>
    <row r="79" spans="1:5" ht="15">
      <c r="A79" s="240">
        <v>74</v>
      </c>
      <c r="B79" s="200" t="s">
        <v>835</v>
      </c>
      <c r="C79" s="200" t="s">
        <v>836</v>
      </c>
      <c r="D79" s="143"/>
      <c r="E79" s="143"/>
    </row>
    <row r="80" spans="1:5" ht="15">
      <c r="A80" s="240">
        <v>75</v>
      </c>
      <c r="B80" s="200" t="s">
        <v>837</v>
      </c>
      <c r="C80" s="200" t="s">
        <v>838</v>
      </c>
      <c r="D80" s="143"/>
      <c r="E80" s="143"/>
    </row>
    <row r="81" spans="1:5" ht="15">
      <c r="A81" s="240">
        <v>76</v>
      </c>
      <c r="B81" s="200" t="s">
        <v>839</v>
      </c>
      <c r="C81" s="200" t="s">
        <v>840</v>
      </c>
      <c r="D81" s="143"/>
      <c r="E81" s="143"/>
    </row>
    <row r="82" spans="1:5" ht="15">
      <c r="A82" s="240">
        <v>77</v>
      </c>
      <c r="B82" s="200" t="s">
        <v>841</v>
      </c>
      <c r="C82" s="200" t="s">
        <v>842</v>
      </c>
      <c r="D82" s="143"/>
      <c r="E82" s="143"/>
    </row>
    <row r="83" spans="1:5" ht="15">
      <c r="A83" s="240">
        <v>78</v>
      </c>
      <c r="B83" s="200" t="s">
        <v>843</v>
      </c>
      <c r="C83" s="200" t="s">
        <v>844</v>
      </c>
      <c r="D83" s="143"/>
      <c r="E83" s="143"/>
    </row>
    <row r="84" spans="1:5" ht="15">
      <c r="A84" s="240">
        <v>79</v>
      </c>
      <c r="B84" s="200" t="s">
        <v>845</v>
      </c>
      <c r="C84" s="200" t="s">
        <v>846</v>
      </c>
      <c r="D84" s="143"/>
      <c r="E84" s="143"/>
    </row>
    <row r="85" spans="1:5" ht="15">
      <c r="A85" s="240">
        <v>80</v>
      </c>
      <c r="B85" s="200" t="s">
        <v>847</v>
      </c>
      <c r="C85" s="200" t="s">
        <v>848</v>
      </c>
      <c r="D85" s="143"/>
      <c r="E85" s="143"/>
    </row>
    <row r="86" spans="1:5" ht="15">
      <c r="A86" s="240">
        <v>81</v>
      </c>
      <c r="B86" s="200" t="s">
        <v>849</v>
      </c>
      <c r="C86" s="200" t="s">
        <v>850</v>
      </c>
      <c r="D86" s="143"/>
      <c r="E86" s="143"/>
    </row>
    <row r="87" spans="1:5" ht="15" thickBot="1">
      <c r="A87" s="241"/>
      <c r="B87" s="144"/>
      <c r="C87" s="144"/>
      <c r="D87" s="143"/>
      <c r="E87" s="143"/>
    </row>
    <row r="88" spans="1:5" ht="15" thickTop="1">
      <c r="A88" s="242"/>
      <c r="B88" s="143"/>
      <c r="C88" s="143"/>
      <c r="D88" s="143"/>
      <c r="E88" s="143"/>
    </row>
    <row r="89" spans="1:5" ht="15">
      <c r="A89" s="242"/>
      <c r="B89" s="143"/>
      <c r="C89" s="143"/>
      <c r="D89" s="143"/>
      <c r="E89" s="143"/>
    </row>
    <row r="90" spans="1:5" ht="15">
      <c r="A90" s="242"/>
      <c r="B90" s="143"/>
      <c r="C90" s="143"/>
      <c r="D90" s="143"/>
      <c r="E90" s="143"/>
    </row>
    <row r="91" spans="1:5" ht="15">
      <c r="A91" s="242"/>
      <c r="B91" s="143"/>
      <c r="C91" s="143"/>
      <c r="D91" s="143"/>
      <c r="E91" s="143"/>
    </row>
    <row r="92" spans="1:5" ht="15">
      <c r="A92" s="242"/>
      <c r="B92" s="143"/>
      <c r="C92" s="143"/>
      <c r="D92" s="143"/>
      <c r="E92" s="143"/>
    </row>
    <row r="93" spans="1:5" ht="15">
      <c r="A93" s="242"/>
      <c r="B93" s="143"/>
      <c r="C93" s="143"/>
      <c r="D93" s="143"/>
      <c r="E93" s="143"/>
    </row>
    <row r="94" spans="1:5" ht="15">
      <c r="A94" s="242"/>
      <c r="B94" s="143"/>
      <c r="C94" s="143"/>
      <c r="D94" s="143"/>
      <c r="E94" s="143"/>
    </row>
    <row r="95" spans="1:5" ht="15">
      <c r="A95" s="242"/>
      <c r="B95" s="143"/>
      <c r="C95" s="143"/>
      <c r="D95" s="143"/>
      <c r="E95" s="143"/>
    </row>
    <row r="96" spans="1:5" ht="15">
      <c r="A96" s="242"/>
      <c r="B96" s="143"/>
      <c r="C96" s="143"/>
      <c r="D96" s="143"/>
      <c r="E96" s="143"/>
    </row>
    <row r="97" spans="1:5" ht="15">
      <c r="A97" s="242"/>
      <c r="B97" s="143"/>
      <c r="C97" s="143"/>
      <c r="D97" s="143"/>
      <c r="E97" s="143"/>
    </row>
    <row r="98" spans="1:5" ht="15">
      <c r="A98" s="242"/>
      <c r="B98" s="143"/>
      <c r="C98" s="143"/>
      <c r="D98" s="143"/>
      <c r="E98" s="143"/>
    </row>
    <row r="99" spans="1:5" ht="15">
      <c r="A99" s="242"/>
      <c r="B99" s="143"/>
      <c r="C99" s="143"/>
      <c r="D99" s="143"/>
      <c r="E99" s="143"/>
    </row>
    <row r="100" spans="1:5" ht="15">
      <c r="A100" s="242"/>
      <c r="B100" s="143"/>
      <c r="C100" s="143"/>
      <c r="D100" s="143"/>
      <c r="E100" s="143"/>
    </row>
    <row r="101" spans="1:5" ht="15">
      <c r="A101" s="242"/>
      <c r="B101" s="143"/>
      <c r="C101" s="143"/>
      <c r="D101" s="143"/>
      <c r="E101" s="143"/>
    </row>
    <row r="102" spans="1:5" ht="15">
      <c r="A102" s="242"/>
      <c r="B102" s="143"/>
      <c r="C102" s="143"/>
      <c r="D102" s="143"/>
      <c r="E102" s="143"/>
    </row>
    <row r="103" spans="1:5" ht="15">
      <c r="A103" s="242"/>
      <c r="B103" s="143"/>
      <c r="C103" s="143"/>
      <c r="D103" s="143"/>
      <c r="E103" s="143"/>
    </row>
    <row r="104" spans="1:5" ht="15">
      <c r="A104" s="242"/>
      <c r="B104" s="143"/>
      <c r="C104" s="143"/>
      <c r="D104" s="143"/>
      <c r="E104" s="143"/>
    </row>
    <row r="105" spans="1:5" ht="15">
      <c r="A105" s="242"/>
      <c r="B105" s="143"/>
      <c r="C105" s="143"/>
      <c r="D105" s="143"/>
      <c r="E105" s="143"/>
    </row>
    <row r="106" spans="1:5" ht="15">
      <c r="A106" s="242"/>
      <c r="B106" s="143"/>
      <c r="C106" s="143"/>
      <c r="D106" s="143"/>
      <c r="E106" s="143"/>
    </row>
    <row r="107" spans="1:5" ht="15">
      <c r="A107" s="242"/>
      <c r="B107" s="143"/>
      <c r="C107" s="143"/>
      <c r="D107" s="143"/>
      <c r="E107" s="143"/>
    </row>
    <row r="108" spans="1:5" ht="15">
      <c r="A108" s="242"/>
      <c r="B108" s="143"/>
      <c r="C108" s="143"/>
      <c r="D108" s="143"/>
      <c r="E108" s="143"/>
    </row>
    <row r="109" spans="1:5" ht="15">
      <c r="A109" s="242"/>
      <c r="B109" s="143"/>
      <c r="C109" s="143"/>
      <c r="D109" s="143"/>
      <c r="E109" s="143"/>
    </row>
    <row r="110" spans="1:5" ht="15">
      <c r="A110" s="242"/>
      <c r="B110" s="143"/>
      <c r="C110" s="143"/>
      <c r="D110" s="143"/>
      <c r="E110" s="143"/>
    </row>
    <row r="111" spans="1:5" ht="15">
      <c r="A111" s="242"/>
      <c r="B111" s="143"/>
      <c r="C111" s="143"/>
      <c r="D111" s="143"/>
      <c r="E111" s="143"/>
    </row>
    <row r="112" spans="1:5" ht="15">
      <c r="A112" s="242"/>
      <c r="B112" s="143"/>
      <c r="C112" s="143"/>
      <c r="D112" s="143"/>
      <c r="E112" s="143"/>
    </row>
    <row r="113" spans="1:5" ht="15">
      <c r="A113" s="242"/>
      <c r="B113" s="143"/>
      <c r="C113" s="143"/>
      <c r="D113" s="143"/>
      <c r="E113" s="143"/>
    </row>
    <row r="114" spans="1:5" ht="15">
      <c r="A114" s="242"/>
      <c r="B114" s="143"/>
      <c r="C114" s="143"/>
      <c r="D114" s="143"/>
      <c r="E114" s="143"/>
    </row>
    <row r="115" spans="1:5" ht="15">
      <c r="A115" s="242"/>
      <c r="B115" s="143"/>
      <c r="C115" s="143"/>
      <c r="D115" s="143"/>
      <c r="E115" s="143"/>
    </row>
    <row r="116" spans="1:5" ht="15">
      <c r="A116" s="242"/>
      <c r="B116" s="143"/>
      <c r="C116" s="143"/>
      <c r="D116" s="143"/>
      <c r="E116" s="143"/>
    </row>
    <row r="117" spans="1:5" ht="15">
      <c r="A117" s="242"/>
      <c r="B117" s="143"/>
      <c r="C117" s="143"/>
      <c r="D117" s="143"/>
      <c r="E117" s="143"/>
    </row>
    <row r="118" spans="1:5" ht="15">
      <c r="A118" s="242"/>
      <c r="B118" s="143"/>
      <c r="C118" s="143"/>
      <c r="D118" s="143"/>
      <c r="E118" s="143"/>
    </row>
    <row r="119" spans="1:5" ht="15">
      <c r="A119" s="242"/>
      <c r="B119" s="143"/>
      <c r="C119" s="143"/>
      <c r="D119" s="143"/>
      <c r="E119" s="143"/>
    </row>
    <row r="120" spans="1:5" ht="15">
      <c r="A120" s="242"/>
      <c r="B120" s="143"/>
      <c r="C120" s="143"/>
      <c r="D120" s="143"/>
      <c r="E120" s="143"/>
    </row>
    <row r="121" spans="1:5" ht="15">
      <c r="A121" s="242"/>
      <c r="B121" s="143"/>
      <c r="C121" s="143"/>
      <c r="D121" s="143"/>
      <c r="E121" s="143"/>
    </row>
    <row r="122" spans="1:5" ht="15">
      <c r="A122" s="242"/>
      <c r="B122" s="143"/>
      <c r="C122" s="143"/>
      <c r="D122" s="143"/>
      <c r="E122" s="143"/>
    </row>
    <row r="123" spans="1:5" ht="15">
      <c r="A123" s="242"/>
      <c r="B123" s="143"/>
      <c r="C123" s="143"/>
      <c r="D123" s="143"/>
      <c r="E123" s="143"/>
    </row>
    <row r="124" spans="1:5" ht="15">
      <c r="A124" s="242"/>
      <c r="B124" s="143"/>
      <c r="C124" s="143"/>
      <c r="D124" s="143"/>
      <c r="E124" s="143"/>
    </row>
    <row r="125" spans="1:5" ht="15">
      <c r="A125" s="242"/>
      <c r="B125" s="143"/>
      <c r="C125" s="143"/>
      <c r="D125" s="143"/>
      <c r="E125" s="143"/>
    </row>
    <row r="126" spans="1:5" ht="15">
      <c r="A126" s="242"/>
      <c r="B126" s="143"/>
      <c r="C126" s="143"/>
      <c r="D126" s="143"/>
      <c r="E126" s="143"/>
    </row>
    <row r="127" spans="1:5" ht="15">
      <c r="A127" s="242"/>
      <c r="B127" s="143"/>
      <c r="C127" s="143"/>
      <c r="D127" s="143"/>
      <c r="E127" s="143"/>
    </row>
    <row r="128" spans="1:5" ht="15">
      <c r="A128" s="242"/>
      <c r="B128" s="143"/>
      <c r="C128" s="143"/>
      <c r="D128" s="143"/>
      <c r="E128" s="143"/>
    </row>
    <row r="129" spans="1:5" ht="15">
      <c r="A129" s="242"/>
      <c r="B129" s="143"/>
      <c r="C129" s="143"/>
      <c r="D129" s="143"/>
      <c r="E129" s="143"/>
    </row>
    <row r="130" spans="1:5" ht="15">
      <c r="A130" s="242"/>
      <c r="B130" s="143"/>
      <c r="C130" s="143"/>
      <c r="D130" s="143"/>
      <c r="E130" s="143"/>
    </row>
    <row r="131" spans="1:5" ht="15">
      <c r="A131" s="242"/>
      <c r="B131" s="143"/>
      <c r="C131" s="143"/>
      <c r="D131" s="143"/>
      <c r="E131" s="143"/>
    </row>
    <row r="132" spans="1:5" ht="15">
      <c r="A132" s="242"/>
      <c r="B132" s="143"/>
      <c r="C132" s="143"/>
      <c r="D132" s="143"/>
      <c r="E132" s="143"/>
    </row>
    <row r="133" spans="1:5" ht="15">
      <c r="A133" s="242"/>
      <c r="B133" s="143"/>
      <c r="C133" s="143"/>
      <c r="D133" s="143"/>
      <c r="E133" s="143"/>
    </row>
    <row r="134" spans="1:5" ht="15">
      <c r="A134" s="242"/>
      <c r="B134" s="143"/>
      <c r="C134" s="143"/>
      <c r="D134" s="143"/>
      <c r="E134" s="143"/>
    </row>
    <row r="135" spans="1:5" ht="15">
      <c r="A135" s="242"/>
      <c r="B135" s="143"/>
      <c r="C135" s="143"/>
      <c r="D135" s="143"/>
      <c r="E135" s="143"/>
    </row>
    <row r="136" spans="1:5" ht="15">
      <c r="A136" s="242"/>
      <c r="B136" s="143"/>
      <c r="C136" s="143"/>
      <c r="D136" s="143"/>
      <c r="E136" s="143"/>
    </row>
    <row r="137" spans="1:5" ht="15">
      <c r="A137" s="242"/>
      <c r="B137" s="143"/>
      <c r="C137" s="143"/>
      <c r="D137" s="143"/>
      <c r="E137" s="143"/>
    </row>
    <row r="138" spans="1:5" ht="15">
      <c r="A138" s="242"/>
      <c r="B138" s="143"/>
      <c r="C138" s="143"/>
      <c r="D138" s="143"/>
      <c r="E138" s="143"/>
    </row>
    <row r="139" spans="1:5" ht="15">
      <c r="A139" s="242"/>
      <c r="B139" s="143"/>
      <c r="C139" s="143"/>
      <c r="D139" s="143"/>
      <c r="E139" s="143"/>
    </row>
    <row r="140" spans="1:5" ht="15">
      <c r="A140" s="242"/>
      <c r="B140" s="143"/>
      <c r="C140" s="143"/>
      <c r="D140" s="143"/>
      <c r="E140" s="143"/>
    </row>
    <row r="141" spans="1:5" ht="15">
      <c r="A141" s="242"/>
      <c r="B141" s="143"/>
      <c r="C141" s="143"/>
      <c r="D141" s="143"/>
      <c r="E141" s="143"/>
    </row>
    <row r="142" spans="1:5" ht="15">
      <c r="A142" s="242"/>
      <c r="B142" s="143"/>
      <c r="C142" s="143"/>
      <c r="D142" s="143"/>
      <c r="E142" s="143"/>
    </row>
    <row r="143" spans="1:5" ht="15">
      <c r="A143" s="242"/>
      <c r="B143" s="143"/>
      <c r="C143" s="143"/>
      <c r="D143" s="143"/>
      <c r="E143" s="143"/>
    </row>
    <row r="144" spans="1:5" ht="15">
      <c r="A144" s="242"/>
      <c r="B144" s="143"/>
      <c r="C144" s="143"/>
      <c r="D144" s="143"/>
      <c r="E144" s="143"/>
    </row>
    <row r="145" spans="1:5" ht="15">
      <c r="A145" s="242"/>
      <c r="B145" s="143"/>
      <c r="C145" s="143"/>
      <c r="D145" s="143"/>
      <c r="E145" s="143"/>
    </row>
    <row r="146" spans="1:5" ht="15">
      <c r="A146" s="242"/>
      <c r="B146" s="143"/>
      <c r="C146" s="143"/>
      <c r="D146" s="143"/>
      <c r="E146" s="143"/>
    </row>
    <row r="147" spans="1:5" ht="15">
      <c r="A147" s="242"/>
      <c r="B147" s="143"/>
      <c r="C147" s="143"/>
      <c r="D147" s="143"/>
      <c r="E147" s="143"/>
    </row>
    <row r="148" spans="1:5" ht="15">
      <c r="A148" s="242"/>
      <c r="B148" s="143"/>
      <c r="C148" s="143"/>
      <c r="D148" s="143"/>
      <c r="E148" s="143"/>
    </row>
    <row r="149" spans="1:5" ht="15">
      <c r="A149" s="242"/>
      <c r="B149" s="143"/>
      <c r="C149" s="143"/>
      <c r="D149" s="143"/>
      <c r="E149" s="143"/>
    </row>
    <row r="150" spans="1:5" ht="15">
      <c r="A150" s="242"/>
      <c r="B150" s="143"/>
      <c r="C150" s="143"/>
      <c r="D150" s="143"/>
      <c r="E150" s="143"/>
    </row>
    <row r="151" spans="1:5" ht="15">
      <c r="A151" s="242"/>
      <c r="B151" s="143"/>
      <c r="C151" s="143"/>
      <c r="D151" s="143"/>
      <c r="E151" s="143"/>
    </row>
    <row r="152" spans="1:5" ht="15">
      <c r="A152" s="242"/>
      <c r="B152" s="143"/>
      <c r="C152" s="143"/>
      <c r="D152" s="143"/>
      <c r="E152" s="143"/>
    </row>
    <row r="153" spans="1:5" ht="15">
      <c r="A153" s="242"/>
      <c r="B153" s="143"/>
      <c r="C153" s="143"/>
      <c r="D153" s="143"/>
      <c r="E153" s="143"/>
    </row>
    <row r="154" spans="1:5" ht="15">
      <c r="A154" s="242"/>
      <c r="B154" s="143"/>
      <c r="C154" s="143"/>
      <c r="D154" s="143"/>
      <c r="E154" s="143"/>
    </row>
    <row r="155" spans="1:5" ht="15">
      <c r="A155" s="242"/>
      <c r="B155" s="143"/>
      <c r="C155" s="143"/>
      <c r="D155" s="143"/>
      <c r="E155" s="143"/>
    </row>
    <row r="156" spans="1:5" ht="15">
      <c r="A156" s="242"/>
      <c r="B156" s="143"/>
      <c r="C156" s="143"/>
      <c r="D156" s="143"/>
      <c r="E156" s="143"/>
    </row>
    <row r="157" spans="1:5" ht="15">
      <c r="A157" s="242"/>
      <c r="B157" s="143"/>
      <c r="C157" s="143"/>
      <c r="D157" s="143"/>
      <c r="E157" s="143"/>
    </row>
    <row r="158" spans="1:5" ht="15">
      <c r="A158" s="242"/>
      <c r="B158" s="143"/>
      <c r="C158" s="143"/>
      <c r="D158" s="143"/>
      <c r="E158" s="143"/>
    </row>
    <row r="159" spans="1:5" ht="15">
      <c r="A159" s="242"/>
      <c r="B159" s="143"/>
      <c r="C159" s="143"/>
      <c r="D159" s="143"/>
      <c r="E159" s="143"/>
    </row>
    <row r="160" spans="1:5" ht="15">
      <c r="A160" s="242"/>
      <c r="B160" s="143"/>
      <c r="C160" s="143"/>
      <c r="D160" s="143"/>
      <c r="E160" s="143"/>
    </row>
    <row r="161" spans="1:5" ht="15">
      <c r="A161" s="242"/>
      <c r="B161" s="143"/>
      <c r="C161" s="143"/>
      <c r="D161" s="143"/>
      <c r="E161" s="143"/>
    </row>
    <row r="162" spans="1:5" ht="15">
      <c r="A162" s="242"/>
      <c r="B162" s="143"/>
      <c r="C162" s="143"/>
      <c r="D162" s="143"/>
      <c r="E162" s="143"/>
    </row>
    <row r="163" spans="1:5" ht="15">
      <c r="A163" s="242"/>
      <c r="B163" s="143"/>
      <c r="C163" s="143"/>
      <c r="D163" s="143"/>
      <c r="E163" s="143"/>
    </row>
    <row r="164" spans="1:5" ht="15">
      <c r="A164" s="242"/>
      <c r="B164" s="143"/>
      <c r="C164" s="143"/>
      <c r="D164" s="143"/>
      <c r="E164" s="143"/>
    </row>
    <row r="165" spans="1:5" ht="15">
      <c r="A165" s="242"/>
      <c r="B165" s="143"/>
      <c r="C165" s="143"/>
      <c r="D165" s="143"/>
      <c r="E165" s="143"/>
    </row>
    <row r="166" spans="1:5" ht="15">
      <c r="A166" s="242"/>
      <c r="B166" s="143"/>
      <c r="C166" s="143"/>
      <c r="D166" s="143"/>
      <c r="E166" s="143"/>
    </row>
    <row r="167" spans="1:5" ht="15">
      <c r="A167" s="242"/>
      <c r="B167" s="143"/>
      <c r="C167" s="143"/>
      <c r="D167" s="143"/>
      <c r="E167" s="143"/>
    </row>
    <row r="168" spans="1:5" ht="15">
      <c r="A168" s="242"/>
      <c r="B168" s="143"/>
      <c r="C168" s="143"/>
      <c r="D168" s="143"/>
      <c r="E168" s="143"/>
    </row>
    <row r="169" spans="1:5" ht="15">
      <c r="A169" s="242"/>
      <c r="B169" s="143"/>
      <c r="C169" s="143"/>
      <c r="D169" s="143"/>
      <c r="E169" s="143"/>
    </row>
    <row r="170" spans="1:5" ht="15">
      <c r="A170" s="242"/>
      <c r="B170" s="143"/>
      <c r="C170" s="143"/>
      <c r="D170" s="143"/>
      <c r="E170" s="143"/>
    </row>
    <row r="171" spans="1:5" ht="15">
      <c r="A171" s="242"/>
      <c r="B171" s="143"/>
      <c r="C171" s="143"/>
      <c r="D171" s="143"/>
      <c r="E171" s="143"/>
    </row>
    <row r="172" spans="1:5" ht="15">
      <c r="A172" s="242"/>
      <c r="B172" s="143"/>
      <c r="C172" s="143"/>
      <c r="D172" s="143"/>
      <c r="E172" s="143"/>
    </row>
    <row r="173" spans="1:5" ht="15">
      <c r="A173" s="242"/>
      <c r="B173" s="143"/>
      <c r="C173" s="143"/>
      <c r="D173" s="143"/>
      <c r="E173" s="143"/>
    </row>
    <row r="174" spans="1:5" ht="15">
      <c r="A174" s="242"/>
      <c r="B174" s="143"/>
      <c r="C174" s="143"/>
      <c r="D174" s="143"/>
      <c r="E174" s="143"/>
    </row>
    <row r="175" spans="1:5" ht="15">
      <c r="A175" s="242"/>
      <c r="B175" s="143"/>
      <c r="C175" s="143"/>
      <c r="D175" s="143"/>
      <c r="E175" s="143"/>
    </row>
    <row r="176" spans="1:5" ht="15">
      <c r="A176" s="242"/>
      <c r="B176" s="143"/>
      <c r="C176" s="143"/>
      <c r="D176" s="143"/>
      <c r="E176" s="143"/>
    </row>
    <row r="177" spans="1:5" ht="15">
      <c r="A177" s="242"/>
      <c r="B177" s="143"/>
      <c r="C177" s="143"/>
      <c r="D177" s="143"/>
      <c r="E177" s="143"/>
    </row>
    <row r="178" spans="1:5" ht="15">
      <c r="A178" s="242"/>
      <c r="B178" s="143"/>
      <c r="C178" s="143"/>
      <c r="D178" s="143"/>
      <c r="E178" s="143"/>
    </row>
    <row r="179" spans="1:5" ht="15">
      <c r="A179" s="242"/>
      <c r="B179" s="143"/>
      <c r="C179" s="143"/>
      <c r="D179" s="143"/>
      <c r="E179" s="143"/>
    </row>
    <row r="180" spans="1:5" ht="15">
      <c r="A180" s="242"/>
      <c r="B180" s="143"/>
      <c r="C180" s="143"/>
      <c r="D180" s="143"/>
      <c r="E180" s="143"/>
    </row>
    <row r="181" spans="1:5" ht="15">
      <c r="A181" s="242"/>
      <c r="B181" s="143"/>
      <c r="C181" s="143"/>
      <c r="D181" s="143"/>
      <c r="E181" s="143"/>
    </row>
    <row r="182" spans="1:5" ht="15">
      <c r="A182" s="242"/>
      <c r="B182" s="143"/>
      <c r="C182" s="143"/>
      <c r="D182" s="143"/>
      <c r="E182" s="143"/>
    </row>
    <row r="183" spans="1:5" ht="15">
      <c r="A183" s="242"/>
      <c r="B183" s="143"/>
      <c r="C183" s="143"/>
      <c r="D183" s="143"/>
      <c r="E183" s="143"/>
    </row>
    <row r="184" spans="1:5" ht="15">
      <c r="A184" s="242"/>
      <c r="B184" s="143"/>
      <c r="C184" s="143"/>
      <c r="D184" s="143"/>
      <c r="E184" s="143"/>
    </row>
    <row r="185" spans="1:5" ht="15">
      <c r="A185" s="242"/>
      <c r="B185" s="143"/>
      <c r="C185" s="143"/>
      <c r="D185" s="143"/>
      <c r="E185" s="143"/>
    </row>
    <row r="186" spans="1:5" ht="15">
      <c r="A186" s="242"/>
      <c r="B186" s="143"/>
      <c r="C186" s="143"/>
      <c r="D186" s="143"/>
      <c r="E186" s="143"/>
    </row>
    <row r="187" spans="1:5" ht="15">
      <c r="A187" s="242"/>
      <c r="B187" s="143"/>
      <c r="C187" s="143"/>
      <c r="D187" s="143"/>
      <c r="E187" s="143"/>
    </row>
    <row r="188" spans="1:5" ht="15">
      <c r="A188" s="242"/>
      <c r="B188" s="143"/>
      <c r="C188" s="143"/>
      <c r="D188" s="143"/>
      <c r="E188" s="143"/>
    </row>
    <row r="189" spans="1:5" ht="15">
      <c r="A189" s="242"/>
      <c r="B189" s="143"/>
      <c r="C189" s="143"/>
      <c r="D189" s="143"/>
      <c r="E189" s="143"/>
    </row>
    <row r="190" spans="1:5" ht="15">
      <c r="A190" s="242"/>
      <c r="B190" s="143"/>
      <c r="C190" s="143"/>
      <c r="D190" s="143"/>
      <c r="E190" s="143"/>
    </row>
    <row r="191" spans="1:5" ht="15">
      <c r="A191" s="242"/>
      <c r="B191" s="143"/>
      <c r="C191" s="143"/>
      <c r="D191" s="143"/>
      <c r="E191" s="143"/>
    </row>
    <row r="192" spans="1:5" ht="15">
      <c r="A192" s="242"/>
      <c r="B192" s="143"/>
      <c r="C192" s="143"/>
      <c r="D192" s="143"/>
      <c r="E192" s="143"/>
    </row>
    <row r="193" spans="1:5" ht="15">
      <c r="A193" s="242"/>
      <c r="B193" s="143"/>
      <c r="C193" s="143"/>
      <c r="D193" s="143"/>
      <c r="E193" s="143"/>
    </row>
    <row r="194" spans="1:5" ht="15">
      <c r="A194" s="242"/>
      <c r="B194" s="143"/>
      <c r="C194" s="143"/>
      <c r="D194" s="143"/>
      <c r="E194" s="143"/>
    </row>
    <row r="195" spans="1:5" ht="15">
      <c r="A195" s="242"/>
      <c r="B195" s="143"/>
      <c r="C195" s="143"/>
      <c r="D195" s="143"/>
      <c r="E195" s="143"/>
    </row>
    <row r="196" spans="1:5" ht="15">
      <c r="A196" s="242"/>
      <c r="B196" s="143"/>
      <c r="C196" s="143"/>
      <c r="D196" s="143"/>
      <c r="E196" s="143"/>
    </row>
    <row r="197" spans="1:5" ht="15">
      <c r="A197" s="242"/>
      <c r="B197" s="143"/>
      <c r="C197" s="143"/>
      <c r="D197" s="143"/>
      <c r="E197" s="143"/>
    </row>
    <row r="198" spans="1:5" ht="15">
      <c r="A198" s="242"/>
      <c r="B198" s="143"/>
      <c r="C198" s="143"/>
      <c r="D198" s="143"/>
      <c r="E198" s="143"/>
    </row>
    <row r="199" spans="1:5" ht="15">
      <c r="A199" s="242"/>
      <c r="B199" s="143"/>
      <c r="C199" s="143"/>
      <c r="D199" s="143"/>
      <c r="E199" s="143"/>
    </row>
    <row r="200" spans="1:5" ht="15">
      <c r="A200" s="242"/>
      <c r="B200" s="143"/>
      <c r="C200" s="143"/>
      <c r="D200" s="143"/>
      <c r="E200" s="143"/>
    </row>
    <row r="201" spans="1:5" ht="15">
      <c r="A201" s="242"/>
      <c r="B201" s="143"/>
      <c r="C201" s="143"/>
      <c r="D201" s="143"/>
      <c r="E201" s="143"/>
    </row>
    <row r="202" spans="1:5" ht="15">
      <c r="A202" s="242"/>
      <c r="B202" s="143"/>
      <c r="C202" s="143"/>
      <c r="D202" s="143"/>
      <c r="E202" s="143"/>
    </row>
    <row r="203" spans="1:5" ht="15">
      <c r="A203" s="242"/>
      <c r="B203" s="143"/>
      <c r="C203" s="143"/>
      <c r="D203" s="143"/>
      <c r="E203" s="143"/>
    </row>
    <row r="204" spans="1:5" ht="15">
      <c r="A204" s="242"/>
      <c r="B204" s="143"/>
      <c r="C204" s="143"/>
      <c r="D204" s="143"/>
      <c r="E204" s="143"/>
    </row>
    <row r="205" spans="1:5" ht="15">
      <c r="A205" s="242"/>
      <c r="B205" s="143"/>
      <c r="C205" s="143"/>
      <c r="D205" s="143"/>
      <c r="E205" s="143"/>
    </row>
    <row r="206" spans="1:5" ht="15">
      <c r="A206" s="242"/>
      <c r="B206" s="143"/>
      <c r="C206" s="143"/>
      <c r="D206" s="143"/>
      <c r="E206" s="143"/>
    </row>
    <row r="207" spans="1:5" ht="15">
      <c r="A207" s="242"/>
      <c r="B207" s="143"/>
      <c r="C207" s="143"/>
      <c r="D207" s="143"/>
      <c r="E207" s="143"/>
    </row>
    <row r="208" spans="1:5" ht="15">
      <c r="A208" s="242"/>
      <c r="B208" s="143"/>
      <c r="C208" s="143"/>
      <c r="D208" s="143"/>
      <c r="E208" s="143"/>
    </row>
    <row r="209" spans="1:5" ht="15">
      <c r="A209" s="242"/>
      <c r="B209" s="143"/>
      <c r="C209" s="143"/>
      <c r="D209" s="143"/>
      <c r="E209" s="143"/>
    </row>
    <row r="210" spans="1:5" ht="15">
      <c r="A210" s="242"/>
      <c r="B210" s="143"/>
      <c r="C210" s="143"/>
      <c r="D210" s="143"/>
      <c r="E210" s="143"/>
    </row>
    <row r="211" spans="1:5" ht="15">
      <c r="A211" s="242"/>
      <c r="B211" s="143"/>
      <c r="C211" s="143"/>
      <c r="D211" s="143"/>
      <c r="E211" s="143"/>
    </row>
    <row r="212" spans="1:5" ht="15">
      <c r="A212" s="242"/>
      <c r="B212" s="143"/>
      <c r="C212" s="143"/>
      <c r="D212" s="143"/>
      <c r="E212" s="143"/>
    </row>
    <row r="213" spans="1:5" ht="15">
      <c r="A213" s="242"/>
      <c r="B213" s="143"/>
      <c r="C213" s="143"/>
      <c r="D213" s="143"/>
      <c r="E213" s="143"/>
    </row>
    <row r="214" spans="1:5" ht="15">
      <c r="A214" s="242"/>
      <c r="B214" s="143"/>
      <c r="C214" s="143"/>
      <c r="D214" s="143"/>
      <c r="E214" s="143"/>
    </row>
    <row r="215" spans="1:5" ht="15">
      <c r="A215" s="242"/>
      <c r="B215" s="143"/>
      <c r="C215" s="143"/>
      <c r="D215" s="143"/>
      <c r="E215" s="143"/>
    </row>
    <row r="216" spans="1:5" ht="15">
      <c r="A216" s="242"/>
      <c r="B216" s="143"/>
      <c r="C216" s="143"/>
      <c r="D216" s="143"/>
      <c r="E216" s="143"/>
    </row>
    <row r="217" spans="1:5" ht="15">
      <c r="A217" s="242"/>
      <c r="B217" s="143"/>
      <c r="C217" s="143"/>
      <c r="D217" s="143"/>
      <c r="E217" s="143"/>
    </row>
    <row r="218" spans="1:5" ht="15">
      <c r="A218" s="242"/>
      <c r="B218" s="143"/>
      <c r="C218" s="143"/>
      <c r="D218" s="143"/>
      <c r="E218" s="143"/>
    </row>
    <row r="219" spans="1:5" ht="15">
      <c r="A219" s="242"/>
      <c r="B219" s="143"/>
      <c r="C219" s="143"/>
      <c r="D219" s="143"/>
      <c r="E219" s="143"/>
    </row>
    <row r="220" spans="1:5" ht="15">
      <c r="A220" s="242"/>
      <c r="B220" s="143"/>
      <c r="C220" s="143"/>
      <c r="D220" s="143"/>
      <c r="E220" s="143"/>
    </row>
    <row r="221" spans="1:5" ht="15">
      <c r="A221" s="242"/>
      <c r="B221" s="143"/>
      <c r="C221" s="143"/>
      <c r="D221" s="143"/>
      <c r="E221" s="143"/>
    </row>
    <row r="222" spans="1:5" ht="15">
      <c r="A222" s="242"/>
      <c r="B222" s="143"/>
      <c r="C222" s="143"/>
      <c r="D222" s="143"/>
      <c r="E222" s="143"/>
    </row>
    <row r="223" spans="1:5" ht="15">
      <c r="A223" s="242"/>
      <c r="B223" s="143"/>
      <c r="C223" s="143"/>
      <c r="D223" s="143"/>
      <c r="E223" s="143"/>
    </row>
    <row r="224" spans="1:5" ht="15">
      <c r="A224" s="242"/>
      <c r="B224" s="143"/>
      <c r="C224" s="143"/>
      <c r="D224" s="143"/>
      <c r="E224" s="143"/>
    </row>
    <row r="225" spans="1:5" ht="15">
      <c r="A225" s="242"/>
      <c r="B225" s="143"/>
      <c r="C225" s="143"/>
      <c r="D225" s="143"/>
      <c r="E225" s="143"/>
    </row>
    <row r="226" spans="1:5" ht="15">
      <c r="A226" s="242"/>
      <c r="B226" s="143"/>
      <c r="C226" s="143"/>
      <c r="D226" s="143"/>
      <c r="E226" s="143"/>
    </row>
    <row r="227" spans="1:5" ht="15">
      <c r="A227" s="242"/>
      <c r="B227" s="143"/>
      <c r="C227" s="143"/>
      <c r="D227" s="143"/>
      <c r="E227" s="143"/>
    </row>
    <row r="228" spans="1:5" ht="15">
      <c r="A228" s="242"/>
      <c r="B228" s="143"/>
      <c r="C228" s="143"/>
      <c r="D228" s="143"/>
      <c r="E228" s="143"/>
    </row>
    <row r="229" spans="1:5" ht="15">
      <c r="A229" s="242"/>
      <c r="B229" s="143"/>
      <c r="C229" s="143"/>
      <c r="D229" s="143"/>
      <c r="E229" s="143"/>
    </row>
    <row r="230" spans="1:5" ht="15">
      <c r="A230" s="242"/>
      <c r="B230" s="143"/>
      <c r="C230" s="143"/>
      <c r="D230" s="143"/>
      <c r="E230" s="143"/>
    </row>
    <row r="231" spans="1:5" ht="15">
      <c r="A231" s="242"/>
      <c r="B231" s="143"/>
      <c r="C231" s="143"/>
      <c r="D231" s="143"/>
      <c r="E231" s="143"/>
    </row>
    <row r="232" spans="1:5" ht="15">
      <c r="A232" s="242"/>
      <c r="B232" s="143"/>
      <c r="C232" s="143"/>
      <c r="D232" s="143"/>
      <c r="E232" s="143"/>
    </row>
    <row r="233" spans="1:5" ht="15">
      <c r="A233" s="242"/>
      <c r="B233" s="143"/>
      <c r="C233" s="143"/>
      <c r="D233" s="143"/>
      <c r="E233" s="143"/>
    </row>
    <row r="234" spans="1:5" ht="15">
      <c r="A234" s="242"/>
      <c r="B234" s="143"/>
      <c r="C234" s="143"/>
      <c r="D234" s="143"/>
      <c r="E234" s="143"/>
    </row>
    <row r="235" spans="1:5" ht="15">
      <c r="A235" s="242"/>
      <c r="B235" s="143"/>
      <c r="C235" s="143"/>
      <c r="D235" s="143"/>
      <c r="E235" s="143"/>
    </row>
    <row r="236" spans="1:5" ht="15">
      <c r="A236" s="242"/>
      <c r="B236" s="143"/>
      <c r="C236" s="143"/>
      <c r="D236" s="143"/>
      <c r="E236" s="143"/>
    </row>
    <row r="237" spans="1:5" ht="15">
      <c r="A237" s="242"/>
      <c r="B237" s="143"/>
      <c r="C237" s="143"/>
      <c r="D237" s="143"/>
      <c r="E237" s="143"/>
    </row>
    <row r="238" spans="1:5" ht="15">
      <c r="A238" s="242"/>
      <c r="B238" s="143"/>
      <c r="C238" s="143"/>
      <c r="D238" s="143"/>
      <c r="E238" s="143"/>
    </row>
    <row r="239" spans="1:5" ht="15">
      <c r="A239" s="242"/>
      <c r="B239" s="143"/>
      <c r="C239" s="143"/>
      <c r="D239" s="143"/>
      <c r="E239" s="143"/>
    </row>
    <row r="240" spans="1:5" ht="15">
      <c r="A240" s="242"/>
      <c r="B240" s="143"/>
      <c r="C240" s="143"/>
      <c r="D240" s="143"/>
      <c r="E240" s="143"/>
    </row>
    <row r="241" spans="1:5" ht="15">
      <c r="A241" s="242"/>
      <c r="B241" s="143"/>
      <c r="C241" s="143"/>
      <c r="D241" s="143"/>
      <c r="E241" s="143"/>
    </row>
    <row r="242" spans="1:5" ht="15">
      <c r="A242" s="242"/>
      <c r="B242" s="143"/>
      <c r="C242" s="143"/>
      <c r="D242" s="143"/>
      <c r="E242" s="143"/>
    </row>
    <row r="243" spans="1:5" ht="15">
      <c r="A243" s="242"/>
      <c r="B243" s="143"/>
      <c r="C243" s="143"/>
      <c r="D243" s="143"/>
      <c r="E243" s="143"/>
    </row>
    <row r="244" spans="1:5" ht="15">
      <c r="A244" s="242"/>
      <c r="B244" s="143"/>
      <c r="C244" s="143"/>
      <c r="D244" s="143"/>
      <c r="E244" s="143"/>
    </row>
    <row r="245" spans="1:5" ht="15">
      <c r="A245" s="242"/>
      <c r="B245" s="143"/>
      <c r="C245" s="143"/>
      <c r="D245" s="143"/>
      <c r="E245" s="143"/>
    </row>
    <row r="246" spans="1:5" ht="15">
      <c r="A246" s="242"/>
      <c r="B246" s="143"/>
      <c r="C246" s="143"/>
      <c r="D246" s="143"/>
      <c r="E246" s="143"/>
    </row>
    <row r="247" spans="1:5" ht="15">
      <c r="A247" s="242"/>
      <c r="B247" s="143"/>
      <c r="C247" s="143"/>
      <c r="D247" s="143"/>
      <c r="E247" s="143"/>
    </row>
    <row r="248" spans="1:5" ht="15">
      <c r="A248" s="242"/>
      <c r="B248" s="143"/>
      <c r="C248" s="143"/>
      <c r="D248" s="143"/>
      <c r="E248" s="143"/>
    </row>
    <row r="249" spans="1:5" ht="15">
      <c r="A249" s="242"/>
      <c r="B249" s="143"/>
      <c r="C249" s="143"/>
      <c r="D249" s="143"/>
      <c r="E249" s="143"/>
    </row>
    <row r="250" spans="1:3" ht="15">
      <c r="A250" s="242"/>
      <c r="B250" s="143"/>
      <c r="C250" s="143"/>
    </row>
    <row r="251" spans="1:3" ht="15">
      <c r="A251" s="242"/>
      <c r="B251" s="143"/>
      <c r="C251" s="143"/>
    </row>
    <row r="252" spans="1:3" ht="15">
      <c r="A252" s="242"/>
      <c r="B252" s="143"/>
      <c r="C252" s="143"/>
    </row>
    <row r="253" spans="1:3" ht="15">
      <c r="A253" s="242"/>
      <c r="B253" s="143"/>
      <c r="C253" s="143"/>
    </row>
    <row r="254" spans="1:3" ht="15">
      <c r="A254" s="242"/>
      <c r="B254" s="143"/>
      <c r="C254" s="143"/>
    </row>
    <row r="255" spans="1:3" ht="15">
      <c r="A255" s="242"/>
      <c r="B255" s="143"/>
      <c r="C255" s="143"/>
    </row>
    <row r="256" spans="1:3" ht="15">
      <c r="A256" s="242"/>
      <c r="B256" s="143"/>
      <c r="C256" s="143"/>
    </row>
    <row r="257" spans="1:3" ht="15">
      <c r="A257" s="242"/>
      <c r="B257" s="143"/>
      <c r="C257" s="143"/>
    </row>
    <row r="258" spans="1:3" ht="15">
      <c r="A258" s="242"/>
      <c r="B258" s="143"/>
      <c r="C258" s="143"/>
    </row>
    <row r="259" spans="1:3" ht="15">
      <c r="A259" s="242"/>
      <c r="B259" s="143"/>
      <c r="C259" s="143"/>
    </row>
    <row r="260" spans="1:3" ht="15">
      <c r="A260" s="242"/>
      <c r="B260" s="143"/>
      <c r="C260" s="143"/>
    </row>
    <row r="261" spans="1:3" ht="15">
      <c r="A261" s="242"/>
      <c r="B261" s="143"/>
      <c r="C261" s="143"/>
    </row>
    <row r="262" spans="1:3" ht="15">
      <c r="A262" s="242"/>
      <c r="B262" s="143"/>
      <c r="C262" s="143"/>
    </row>
    <row r="263" spans="1:3" ht="15">
      <c r="A263" s="242"/>
      <c r="B263" s="143"/>
      <c r="C263" s="143"/>
    </row>
    <row r="264" spans="1:3" ht="15">
      <c r="A264" s="242"/>
      <c r="B264" s="143"/>
      <c r="C264" s="143"/>
    </row>
    <row r="265" spans="1:3" ht="15">
      <c r="A265" s="242"/>
      <c r="B265" s="143"/>
      <c r="C265" s="143"/>
    </row>
    <row r="266" spans="1:3" ht="15">
      <c r="A266" s="242"/>
      <c r="B266" s="143"/>
      <c r="C266" s="143"/>
    </row>
    <row r="267" spans="1:3" ht="15">
      <c r="A267" s="242"/>
      <c r="B267" s="143"/>
      <c r="C267" s="143"/>
    </row>
    <row r="268" spans="1:3" ht="15">
      <c r="A268" s="242"/>
      <c r="B268" s="143"/>
      <c r="C268" s="143"/>
    </row>
    <row r="269" spans="1:3" ht="15">
      <c r="A269" s="242"/>
      <c r="B269" s="143"/>
      <c r="C269" s="143"/>
    </row>
    <row r="270" spans="1:3" ht="15">
      <c r="A270" s="242"/>
      <c r="B270" s="143"/>
      <c r="C270" s="143"/>
    </row>
    <row r="271" spans="1:3" ht="15">
      <c r="A271" s="242"/>
      <c r="B271" s="143"/>
      <c r="C271" s="143"/>
    </row>
    <row r="272" spans="1:3" ht="15">
      <c r="A272" s="242"/>
      <c r="B272" s="143"/>
      <c r="C272" s="143"/>
    </row>
    <row r="273" spans="1:3" ht="15">
      <c r="A273" s="242"/>
      <c r="B273" s="143"/>
      <c r="C273" s="143"/>
    </row>
    <row r="274" spans="1:3" ht="15">
      <c r="A274" s="242"/>
      <c r="B274" s="143"/>
      <c r="C274" s="143"/>
    </row>
    <row r="275" spans="1:3" ht="15">
      <c r="A275" s="242"/>
      <c r="B275" s="143"/>
      <c r="C275" s="143"/>
    </row>
    <row r="276" spans="1:3" ht="15">
      <c r="A276" s="242"/>
      <c r="B276" s="143"/>
      <c r="C276" s="143"/>
    </row>
    <row r="277" spans="1:3" ht="15">
      <c r="A277" s="242"/>
      <c r="B277" s="143"/>
      <c r="C277" s="143"/>
    </row>
    <row r="278" spans="1:3" ht="15">
      <c r="A278" s="242"/>
      <c r="B278" s="143"/>
      <c r="C278" s="143"/>
    </row>
    <row r="279" spans="1:3" ht="15">
      <c r="A279" s="242"/>
      <c r="B279" s="143"/>
      <c r="C279" s="143"/>
    </row>
    <row r="280" spans="1:3" ht="15">
      <c r="A280" s="242"/>
      <c r="B280" s="143"/>
      <c r="C280" s="143"/>
    </row>
    <row r="281" spans="1:3" ht="15">
      <c r="A281" s="242"/>
      <c r="B281" s="143"/>
      <c r="C281" s="143"/>
    </row>
    <row r="282" spans="1:3" ht="15">
      <c r="A282" s="242"/>
      <c r="B282" s="143"/>
      <c r="C282" s="143"/>
    </row>
    <row r="283" spans="1:3" ht="15">
      <c r="A283" s="242"/>
      <c r="B283" s="143"/>
      <c r="C283" s="143"/>
    </row>
    <row r="284" spans="1:3" ht="15">
      <c r="A284" s="242"/>
      <c r="B284" s="143"/>
      <c r="C284" s="143"/>
    </row>
    <row r="285" spans="1:3" ht="15">
      <c r="A285" s="242"/>
      <c r="B285" s="143"/>
      <c r="C285" s="143"/>
    </row>
    <row r="286" spans="1:3" ht="15">
      <c r="A286" s="242"/>
      <c r="B286" s="143"/>
      <c r="C286" s="143"/>
    </row>
    <row r="287" spans="1:3" ht="15">
      <c r="A287" s="242"/>
      <c r="B287" s="143"/>
      <c r="C287" s="143"/>
    </row>
    <row r="288" spans="1:3" ht="15">
      <c r="A288" s="242"/>
      <c r="B288" s="143"/>
      <c r="C288" s="143"/>
    </row>
    <row r="289" spans="1:3" ht="15">
      <c r="A289" s="242"/>
      <c r="B289" s="143"/>
      <c r="C289" s="143"/>
    </row>
    <row r="290" spans="1:3" ht="15">
      <c r="A290" s="242"/>
      <c r="B290" s="143"/>
      <c r="C290" s="143"/>
    </row>
    <row r="291" spans="1:3" ht="15">
      <c r="A291" s="242"/>
      <c r="B291" s="143"/>
      <c r="C291" s="143"/>
    </row>
    <row r="292" spans="1:3" ht="15">
      <c r="A292" s="242"/>
      <c r="B292" s="143"/>
      <c r="C292" s="143"/>
    </row>
    <row r="293" spans="1:3" ht="15">
      <c r="A293" s="242"/>
      <c r="B293" s="143"/>
      <c r="C293" s="143"/>
    </row>
    <row r="294" spans="1:3" ht="15">
      <c r="A294" s="242"/>
      <c r="B294" s="143"/>
      <c r="C294" s="143"/>
    </row>
    <row r="295" ht="15">
      <c r="A295" s="243"/>
    </row>
    <row r="296" ht="15">
      <c r="A296" s="243"/>
    </row>
    <row r="297" ht="15">
      <c r="A297" s="243"/>
    </row>
    <row r="298" ht="15">
      <c r="A298" s="243"/>
    </row>
    <row r="299" ht="15">
      <c r="A299" s="243"/>
    </row>
    <row r="300" ht="15">
      <c r="A300" s="243"/>
    </row>
    <row r="301" ht="15">
      <c r="A301" s="243"/>
    </row>
    <row r="302" ht="15">
      <c r="A302" s="243"/>
    </row>
    <row r="303" ht="15">
      <c r="A303" s="243"/>
    </row>
    <row r="304" ht="15">
      <c r="A304" s="243"/>
    </row>
    <row r="305" ht="15">
      <c r="A305" s="243"/>
    </row>
    <row r="306" ht="15">
      <c r="A306" s="243"/>
    </row>
    <row r="307" ht="15">
      <c r="A307" s="243"/>
    </row>
    <row r="308" ht="15">
      <c r="A308" s="243"/>
    </row>
    <row r="309" ht="15">
      <c r="A309" s="243"/>
    </row>
    <row r="310" ht="15">
      <c r="A310" s="243"/>
    </row>
    <row r="311" ht="15">
      <c r="A311" s="243"/>
    </row>
    <row r="312" ht="15">
      <c r="A312" s="243"/>
    </row>
    <row r="313" ht="15">
      <c r="A313" s="243"/>
    </row>
    <row r="314" ht="15">
      <c r="A314" s="243"/>
    </row>
    <row r="315" ht="15">
      <c r="A315" s="243"/>
    </row>
    <row r="316" ht="15">
      <c r="A316" s="243"/>
    </row>
    <row r="317" ht="15">
      <c r="A317" s="243"/>
    </row>
    <row r="318" ht="15">
      <c r="A318" s="243"/>
    </row>
    <row r="319" ht="15">
      <c r="A319" s="243"/>
    </row>
    <row r="320" ht="15">
      <c r="A320" s="243"/>
    </row>
    <row r="321" ht="15">
      <c r="A321" s="243"/>
    </row>
    <row r="322" ht="15">
      <c r="A322" s="243"/>
    </row>
    <row r="323" ht="15">
      <c r="A323" s="243"/>
    </row>
    <row r="324" ht="15">
      <c r="A324" s="243"/>
    </row>
    <row r="325" ht="15">
      <c r="A325" s="243"/>
    </row>
    <row r="326" ht="15">
      <c r="A326" s="243"/>
    </row>
    <row r="327" ht="15">
      <c r="A327" s="243"/>
    </row>
    <row r="328" ht="15">
      <c r="A328" s="243"/>
    </row>
    <row r="329" ht="15">
      <c r="A329" s="243"/>
    </row>
    <row r="330" ht="15">
      <c r="A330" s="243"/>
    </row>
    <row r="331" ht="15">
      <c r="A331" s="243"/>
    </row>
    <row r="332" ht="15">
      <c r="A332" s="243"/>
    </row>
    <row r="333" ht="15">
      <c r="A333" s="243"/>
    </row>
    <row r="334" ht="15">
      <c r="A334" s="243"/>
    </row>
    <row r="335" ht="15">
      <c r="A335" s="243"/>
    </row>
    <row r="336" ht="15">
      <c r="A336" s="243"/>
    </row>
    <row r="337" ht="15">
      <c r="A337" s="243"/>
    </row>
    <row r="338" ht="15">
      <c r="A338" s="243"/>
    </row>
    <row r="339" ht="15">
      <c r="A339" s="243"/>
    </row>
    <row r="340" ht="15">
      <c r="A340" s="243"/>
    </row>
    <row r="341" ht="15">
      <c r="A341" s="243"/>
    </row>
    <row r="342" ht="15">
      <c r="A342" s="243"/>
    </row>
    <row r="343" ht="15">
      <c r="A343" s="243"/>
    </row>
    <row r="344" ht="15">
      <c r="A344" s="243"/>
    </row>
    <row r="345" ht="15">
      <c r="A345" s="243"/>
    </row>
    <row r="346" ht="15">
      <c r="A346" s="243"/>
    </row>
    <row r="347" ht="15">
      <c r="A347" s="243"/>
    </row>
    <row r="348" ht="15">
      <c r="A348" s="243"/>
    </row>
    <row r="349" ht="15">
      <c r="A349" s="243"/>
    </row>
    <row r="350" ht="15">
      <c r="A350" s="243"/>
    </row>
    <row r="351" ht="15">
      <c r="A351" s="243"/>
    </row>
    <row r="352" ht="15">
      <c r="A352" s="243"/>
    </row>
    <row r="353" ht="15">
      <c r="A353" s="243"/>
    </row>
    <row r="354" ht="15">
      <c r="A354" s="243"/>
    </row>
    <row r="355" ht="15">
      <c r="A355" s="243"/>
    </row>
    <row r="356" ht="15">
      <c r="A356" s="243"/>
    </row>
    <row r="357" ht="15">
      <c r="A357" s="243"/>
    </row>
    <row r="358" ht="15">
      <c r="A358" s="243"/>
    </row>
    <row r="359" ht="15">
      <c r="A359" s="243"/>
    </row>
    <row r="360" ht="15">
      <c r="A360" s="243"/>
    </row>
    <row r="361" ht="15">
      <c r="A361" s="243"/>
    </row>
    <row r="362" ht="15">
      <c r="A362" s="243"/>
    </row>
    <row r="363" ht="15">
      <c r="A363" s="243"/>
    </row>
    <row r="364" ht="15">
      <c r="A364" s="243"/>
    </row>
    <row r="365" ht="15">
      <c r="A365" s="243"/>
    </row>
    <row r="366" ht="15">
      <c r="A366" s="243"/>
    </row>
    <row r="367" ht="15">
      <c r="A367" s="243"/>
    </row>
    <row r="368" ht="15">
      <c r="A368" s="243"/>
    </row>
    <row r="369" ht="15">
      <c r="A369" s="243"/>
    </row>
    <row r="370" ht="15">
      <c r="A370" s="243"/>
    </row>
    <row r="371" ht="15">
      <c r="A371" s="243"/>
    </row>
    <row r="372" ht="15">
      <c r="A372" s="243"/>
    </row>
    <row r="373" ht="15">
      <c r="A373" s="243"/>
    </row>
    <row r="374" ht="15">
      <c r="A374" s="243"/>
    </row>
    <row r="375" ht="15">
      <c r="A375" s="243"/>
    </row>
    <row r="376" ht="15">
      <c r="A376" s="243"/>
    </row>
    <row r="377" ht="15">
      <c r="A377" s="243"/>
    </row>
    <row r="378" ht="15">
      <c r="A378" s="243"/>
    </row>
    <row r="379" ht="15">
      <c r="A379" s="243"/>
    </row>
    <row r="380" ht="15">
      <c r="A380" s="243"/>
    </row>
    <row r="381" ht="15">
      <c r="A381" s="243"/>
    </row>
    <row r="382" ht="15">
      <c r="A382" s="243"/>
    </row>
    <row r="383" ht="15">
      <c r="A383" s="243"/>
    </row>
    <row r="384" ht="15">
      <c r="A384" s="243"/>
    </row>
    <row r="385" ht="15">
      <c r="A385" s="243"/>
    </row>
    <row r="386" ht="15">
      <c r="A386" s="243"/>
    </row>
    <row r="387" ht="15">
      <c r="A387" s="243"/>
    </row>
    <row r="388" ht="15">
      <c r="A388" s="243"/>
    </row>
    <row r="389" ht="15">
      <c r="A389" s="243"/>
    </row>
    <row r="390" ht="15">
      <c r="A390" s="243"/>
    </row>
    <row r="391" ht="15">
      <c r="A391" s="243"/>
    </row>
    <row r="392" ht="15">
      <c r="A392" s="243"/>
    </row>
    <row r="393" ht="15">
      <c r="A393" s="243"/>
    </row>
    <row r="394" ht="15">
      <c r="A394" s="243"/>
    </row>
    <row r="395" ht="15">
      <c r="A395" s="243"/>
    </row>
    <row r="396" ht="15">
      <c r="A396" s="243"/>
    </row>
    <row r="397" ht="15">
      <c r="A397" s="243"/>
    </row>
    <row r="398" ht="15">
      <c r="A398" s="243"/>
    </row>
    <row r="399" ht="15">
      <c r="A399" s="243"/>
    </row>
    <row r="400" ht="15">
      <c r="A400" s="243"/>
    </row>
    <row r="401" ht="15">
      <c r="A401" s="243"/>
    </row>
    <row r="402" ht="15">
      <c r="A402" s="243"/>
    </row>
    <row r="403" ht="15">
      <c r="A403" s="243"/>
    </row>
    <row r="404" ht="15">
      <c r="A404" s="243"/>
    </row>
    <row r="405" ht="15">
      <c r="A405" s="243"/>
    </row>
    <row r="406" ht="15">
      <c r="A406" s="243"/>
    </row>
    <row r="407" ht="15">
      <c r="A407" s="243"/>
    </row>
    <row r="408" ht="15">
      <c r="A408" s="243"/>
    </row>
    <row r="409" ht="15">
      <c r="A409" s="243"/>
    </row>
    <row r="410" ht="15">
      <c r="A410" s="243"/>
    </row>
    <row r="411" ht="15">
      <c r="A411" s="243"/>
    </row>
    <row r="412" ht="15">
      <c r="A412" s="243"/>
    </row>
    <row r="413" ht="15">
      <c r="A413" s="243"/>
    </row>
    <row r="414" ht="15">
      <c r="A414" s="243"/>
    </row>
    <row r="415" ht="15">
      <c r="A415" s="243"/>
    </row>
    <row r="416" ht="15">
      <c r="A416" s="243"/>
    </row>
    <row r="417" ht="15">
      <c r="A417" s="243"/>
    </row>
    <row r="418" ht="15">
      <c r="A418" s="243"/>
    </row>
    <row r="419" ht="15">
      <c r="A419" s="243"/>
    </row>
    <row r="420" ht="15">
      <c r="A420" s="243"/>
    </row>
    <row r="421" ht="15">
      <c r="A421" s="243"/>
    </row>
    <row r="422" ht="15">
      <c r="A422" s="243"/>
    </row>
    <row r="423" ht="15">
      <c r="A423" s="243"/>
    </row>
    <row r="424" ht="15">
      <c r="A424" s="243"/>
    </row>
    <row r="425" ht="15">
      <c r="A425" s="243"/>
    </row>
    <row r="426" ht="15">
      <c r="A426" s="243"/>
    </row>
    <row r="427" ht="15">
      <c r="A427" s="243"/>
    </row>
    <row r="428" ht="15">
      <c r="A428" s="243"/>
    </row>
    <row r="429" ht="15">
      <c r="A429" s="243"/>
    </row>
    <row r="430" ht="15">
      <c r="A430" s="243"/>
    </row>
    <row r="431" ht="15">
      <c r="A431" s="243"/>
    </row>
    <row r="432" ht="15">
      <c r="A432" s="243"/>
    </row>
    <row r="433" ht="15">
      <c r="A433" s="243"/>
    </row>
    <row r="434" ht="15">
      <c r="A434" s="243"/>
    </row>
    <row r="435" ht="15">
      <c r="A435" s="243"/>
    </row>
    <row r="436" ht="15">
      <c r="A436" s="243"/>
    </row>
    <row r="437" ht="15">
      <c r="A437" s="243"/>
    </row>
    <row r="438" ht="15">
      <c r="A438" s="243"/>
    </row>
    <row r="439" ht="15">
      <c r="A439" s="243"/>
    </row>
    <row r="440" ht="15">
      <c r="A440" s="243"/>
    </row>
    <row r="441" ht="15">
      <c r="A441" s="243"/>
    </row>
    <row r="442" ht="15">
      <c r="A442" s="243"/>
    </row>
    <row r="443" ht="15">
      <c r="A443" s="243"/>
    </row>
    <row r="444" ht="15">
      <c r="A444" s="243"/>
    </row>
    <row r="445" ht="15">
      <c r="A445" s="243"/>
    </row>
    <row r="446" ht="15">
      <c r="A446" s="243"/>
    </row>
    <row r="447" ht="15">
      <c r="A447" s="243"/>
    </row>
    <row r="448" ht="15">
      <c r="A448" s="243"/>
    </row>
    <row r="449" ht="15">
      <c r="A449" s="243"/>
    </row>
    <row r="450" ht="15">
      <c r="A450" s="243"/>
    </row>
    <row r="451" ht="15">
      <c r="A451" s="243"/>
    </row>
    <row r="452" ht="15">
      <c r="A452" s="243"/>
    </row>
    <row r="453" ht="15">
      <c r="A453" s="243"/>
    </row>
    <row r="454" ht="15">
      <c r="A454" s="243"/>
    </row>
    <row r="455" ht="15">
      <c r="A455" s="243"/>
    </row>
    <row r="456" ht="15">
      <c r="A456" s="243"/>
    </row>
    <row r="457" ht="15">
      <c r="A457" s="243"/>
    </row>
    <row r="458" ht="15">
      <c r="A458" s="243"/>
    </row>
    <row r="459" ht="15">
      <c r="A459" s="243"/>
    </row>
    <row r="460" ht="15">
      <c r="A460" s="243"/>
    </row>
    <row r="461" ht="15">
      <c r="A461" s="243"/>
    </row>
    <row r="462" ht="15">
      <c r="A462" s="243"/>
    </row>
    <row r="463" ht="15">
      <c r="A463" s="243"/>
    </row>
    <row r="464" ht="15">
      <c r="A464" s="243"/>
    </row>
    <row r="465" ht="15">
      <c r="A465" s="243"/>
    </row>
    <row r="466" ht="15">
      <c r="A466" s="243"/>
    </row>
    <row r="467" ht="15">
      <c r="A467" s="243"/>
    </row>
    <row r="468" ht="15">
      <c r="A468" s="243"/>
    </row>
    <row r="469" ht="15">
      <c r="A469" s="243"/>
    </row>
    <row r="470" ht="15">
      <c r="A470" s="243"/>
    </row>
    <row r="471" ht="15">
      <c r="A471" s="243"/>
    </row>
    <row r="472" ht="15">
      <c r="A472" s="243"/>
    </row>
    <row r="473" ht="15">
      <c r="A473" s="243"/>
    </row>
    <row r="474" ht="15">
      <c r="A474" s="243"/>
    </row>
    <row r="475" ht="15">
      <c r="A475" s="243"/>
    </row>
    <row r="476" ht="15">
      <c r="A476" s="243"/>
    </row>
    <row r="477" ht="15">
      <c r="A477" s="243"/>
    </row>
    <row r="478" ht="15">
      <c r="A478" s="243"/>
    </row>
    <row r="479" ht="15">
      <c r="A479" s="243"/>
    </row>
    <row r="480" ht="15">
      <c r="A480" s="243"/>
    </row>
    <row r="481" ht="15">
      <c r="A481" s="243"/>
    </row>
    <row r="482" ht="15">
      <c r="A482" s="243"/>
    </row>
    <row r="483" ht="15">
      <c r="A483" s="243"/>
    </row>
    <row r="484" ht="15">
      <c r="A484" s="243"/>
    </row>
    <row r="485" ht="15">
      <c r="A485" s="243"/>
    </row>
    <row r="486" ht="15">
      <c r="A486" s="243"/>
    </row>
    <row r="487" ht="15">
      <c r="A487" s="243"/>
    </row>
    <row r="488" ht="15">
      <c r="A488" s="243"/>
    </row>
    <row r="489" ht="15">
      <c r="A489" s="243"/>
    </row>
    <row r="490" ht="15">
      <c r="A490" s="243"/>
    </row>
    <row r="491" ht="15">
      <c r="A491" s="243"/>
    </row>
    <row r="492" ht="15">
      <c r="A492" s="243"/>
    </row>
    <row r="493" ht="15">
      <c r="A493" s="243"/>
    </row>
    <row r="494" ht="15">
      <c r="A494" s="243"/>
    </row>
    <row r="495" ht="15">
      <c r="A495" s="243"/>
    </row>
    <row r="496" ht="15">
      <c r="A496" s="243"/>
    </row>
    <row r="497" ht="15">
      <c r="A497" s="243"/>
    </row>
    <row r="498" ht="15">
      <c r="A498" s="243"/>
    </row>
    <row r="499" ht="15">
      <c r="A499" s="243"/>
    </row>
    <row r="500" ht="15">
      <c r="A500" s="243"/>
    </row>
    <row r="501" ht="15">
      <c r="A501" s="243"/>
    </row>
    <row r="502" ht="15">
      <c r="A502" s="243"/>
    </row>
    <row r="503" ht="15">
      <c r="A503" s="243"/>
    </row>
    <row r="504" ht="15">
      <c r="A504" s="243"/>
    </row>
    <row r="505" ht="15">
      <c r="A505" s="243"/>
    </row>
    <row r="506" ht="15">
      <c r="A506" s="243"/>
    </row>
    <row r="507" ht="15">
      <c r="A507" s="243"/>
    </row>
    <row r="508" ht="15">
      <c r="A508" s="243"/>
    </row>
    <row r="509" ht="15">
      <c r="A509" s="243"/>
    </row>
    <row r="510" ht="15">
      <c r="A510" s="243"/>
    </row>
    <row r="511" ht="15">
      <c r="A511" s="243"/>
    </row>
    <row r="512" ht="15">
      <c r="A512" s="243"/>
    </row>
    <row r="513" ht="15">
      <c r="A513" s="243"/>
    </row>
    <row r="514" ht="15">
      <c r="A514" s="243"/>
    </row>
    <row r="515" ht="15">
      <c r="A515" s="243"/>
    </row>
    <row r="516" ht="15">
      <c r="A516" s="243"/>
    </row>
    <row r="517" ht="15">
      <c r="A517" s="243"/>
    </row>
    <row r="518" ht="15">
      <c r="A518" s="243"/>
    </row>
    <row r="519" ht="15">
      <c r="A519" s="243"/>
    </row>
    <row r="520" ht="15">
      <c r="A520" s="243"/>
    </row>
    <row r="521" ht="15">
      <c r="A521" s="243"/>
    </row>
    <row r="522" ht="15">
      <c r="A522" s="243"/>
    </row>
    <row r="523" ht="15">
      <c r="A523" s="243"/>
    </row>
    <row r="524" ht="15">
      <c r="A524" s="243"/>
    </row>
    <row r="525" ht="15">
      <c r="A525" s="243"/>
    </row>
    <row r="526" ht="15">
      <c r="A526" s="243"/>
    </row>
    <row r="527" ht="15">
      <c r="A527" s="243"/>
    </row>
    <row r="528" ht="15">
      <c r="A528" s="243"/>
    </row>
    <row r="529" ht="15">
      <c r="A529" s="243"/>
    </row>
    <row r="530" ht="15">
      <c r="A530" s="243"/>
    </row>
    <row r="531" ht="15">
      <c r="A531" s="243"/>
    </row>
    <row r="532" ht="15">
      <c r="A532" s="243"/>
    </row>
    <row r="533" ht="15">
      <c r="A533" s="243"/>
    </row>
    <row r="534" ht="15">
      <c r="A534" s="243"/>
    </row>
    <row r="535" ht="15">
      <c r="A535" s="243"/>
    </row>
    <row r="536" ht="15">
      <c r="A536" s="243"/>
    </row>
    <row r="537" ht="15">
      <c r="A537" s="243"/>
    </row>
    <row r="538" ht="15">
      <c r="A538" s="243"/>
    </row>
    <row r="539" ht="15">
      <c r="A539" s="243"/>
    </row>
    <row r="540" ht="15">
      <c r="A540" s="243"/>
    </row>
    <row r="541" ht="15">
      <c r="A541" s="243"/>
    </row>
    <row r="542" ht="15">
      <c r="A542" s="243"/>
    </row>
    <row r="543" ht="15">
      <c r="A543" s="243"/>
    </row>
    <row r="544" ht="15">
      <c r="A544" s="243"/>
    </row>
    <row r="545" ht="15">
      <c r="A545" s="243"/>
    </row>
    <row r="546" ht="15">
      <c r="A546" s="243"/>
    </row>
    <row r="547" ht="15">
      <c r="A547" s="243"/>
    </row>
    <row r="548" ht="15">
      <c r="A548" s="243"/>
    </row>
    <row r="549" ht="15">
      <c r="A549" s="243"/>
    </row>
    <row r="550" ht="15">
      <c r="A550" s="243"/>
    </row>
    <row r="551" ht="15">
      <c r="A551" s="243"/>
    </row>
    <row r="552" ht="15">
      <c r="A552" s="243"/>
    </row>
    <row r="553" ht="15">
      <c r="A553" s="243"/>
    </row>
    <row r="554" ht="15">
      <c r="A554" s="243"/>
    </row>
    <row r="555" ht="15">
      <c r="A555" s="243"/>
    </row>
    <row r="556" ht="15">
      <c r="A556" s="243"/>
    </row>
    <row r="557" ht="15">
      <c r="A557" s="243"/>
    </row>
    <row r="558" ht="15">
      <c r="A558" s="243"/>
    </row>
    <row r="559" ht="15">
      <c r="A559" s="243"/>
    </row>
    <row r="560" ht="15">
      <c r="A560" s="243"/>
    </row>
    <row r="561" ht="15">
      <c r="A561" s="243"/>
    </row>
    <row r="562" ht="15">
      <c r="A562" s="243"/>
    </row>
    <row r="563" ht="15">
      <c r="A563" s="243"/>
    </row>
    <row r="564" ht="15">
      <c r="A564" s="243"/>
    </row>
    <row r="565" ht="15">
      <c r="A565" s="243"/>
    </row>
    <row r="566" ht="15">
      <c r="A566" s="243"/>
    </row>
    <row r="567" ht="15">
      <c r="A567" s="243"/>
    </row>
    <row r="568" ht="15">
      <c r="A568" s="243"/>
    </row>
    <row r="569" ht="15">
      <c r="A569" s="243"/>
    </row>
    <row r="570" ht="15">
      <c r="A570" s="243"/>
    </row>
    <row r="571" ht="15">
      <c r="A571" s="243"/>
    </row>
    <row r="572" ht="15">
      <c r="A572" s="243"/>
    </row>
    <row r="573" ht="15">
      <c r="A573" s="243"/>
    </row>
    <row r="574" ht="15">
      <c r="A574" s="243"/>
    </row>
    <row r="575" ht="15">
      <c r="A575" s="243"/>
    </row>
    <row r="576" ht="15">
      <c r="A576" s="243"/>
    </row>
    <row r="577" ht="15">
      <c r="A577" s="243"/>
    </row>
    <row r="578" ht="15">
      <c r="A578" s="243"/>
    </row>
    <row r="579" ht="15">
      <c r="A579" s="243"/>
    </row>
    <row r="580" ht="15">
      <c r="A580" s="243"/>
    </row>
    <row r="581" ht="15">
      <c r="A581" s="243"/>
    </row>
    <row r="582" ht="15">
      <c r="A582" s="243"/>
    </row>
    <row r="583" ht="15">
      <c r="A583" s="243"/>
    </row>
    <row r="584" ht="15">
      <c r="A584" s="243"/>
    </row>
    <row r="585" ht="15">
      <c r="A585" s="243"/>
    </row>
    <row r="586" ht="15">
      <c r="A586" s="243"/>
    </row>
    <row r="587" ht="15">
      <c r="A587" s="243"/>
    </row>
    <row r="588" ht="15">
      <c r="A588" s="243"/>
    </row>
    <row r="589" ht="15">
      <c r="A589" s="243"/>
    </row>
    <row r="590" ht="15">
      <c r="A590" s="243"/>
    </row>
    <row r="591" ht="15">
      <c r="A591" s="243"/>
    </row>
    <row r="592" ht="15">
      <c r="A592" s="243"/>
    </row>
    <row r="593" ht="15">
      <c r="A593" s="243"/>
    </row>
    <row r="594" ht="15">
      <c r="A594" s="243"/>
    </row>
    <row r="595" ht="15">
      <c r="A595" s="243"/>
    </row>
    <row r="596" ht="15">
      <c r="A596" s="243"/>
    </row>
    <row r="597" ht="15">
      <c r="A597" s="243"/>
    </row>
    <row r="598" ht="15">
      <c r="A598" s="243"/>
    </row>
    <row r="599" ht="15">
      <c r="A599" s="243"/>
    </row>
    <row r="600" ht="15">
      <c r="A600" s="243"/>
    </row>
    <row r="601" ht="15">
      <c r="A601" s="243"/>
    </row>
    <row r="602" ht="15">
      <c r="A602" s="243"/>
    </row>
    <row r="603" ht="15">
      <c r="A603" s="243"/>
    </row>
    <row r="604" ht="15">
      <c r="A604" s="243"/>
    </row>
    <row r="605" ht="15">
      <c r="A605" s="243"/>
    </row>
    <row r="606" ht="15">
      <c r="A606" s="243"/>
    </row>
    <row r="607" ht="15">
      <c r="A607" s="243"/>
    </row>
    <row r="608" ht="15">
      <c r="A608" s="243"/>
    </row>
    <row r="609" ht="15">
      <c r="A609" s="243"/>
    </row>
    <row r="610" ht="15">
      <c r="A610" s="243"/>
    </row>
    <row r="611" ht="15">
      <c r="A611" s="243"/>
    </row>
    <row r="612" ht="15">
      <c r="A612" s="243"/>
    </row>
    <row r="613" ht="15">
      <c r="A613" s="243"/>
    </row>
    <row r="614" ht="15">
      <c r="A614" s="243"/>
    </row>
    <row r="615" ht="15">
      <c r="A615" s="243"/>
    </row>
    <row r="616" ht="15">
      <c r="A616" s="243"/>
    </row>
    <row r="617" ht="15">
      <c r="A617" s="243"/>
    </row>
    <row r="618" ht="15">
      <c r="A618" s="243"/>
    </row>
    <row r="619" ht="15">
      <c r="A619" s="243"/>
    </row>
    <row r="620" ht="15">
      <c r="A620" s="243"/>
    </row>
    <row r="621" ht="15">
      <c r="A621" s="243"/>
    </row>
    <row r="622" ht="15">
      <c r="A622" s="243"/>
    </row>
    <row r="623" ht="15">
      <c r="A623" s="243"/>
    </row>
    <row r="624" ht="15">
      <c r="A624" s="243"/>
    </row>
    <row r="625" ht="15">
      <c r="A625" s="243"/>
    </row>
    <row r="626" ht="15">
      <c r="A626" s="243"/>
    </row>
    <row r="627" ht="15">
      <c r="A627" s="243"/>
    </row>
    <row r="628" ht="15">
      <c r="A628" s="243"/>
    </row>
    <row r="629" ht="15">
      <c r="A629" s="243"/>
    </row>
    <row r="630" ht="15">
      <c r="A630" s="243"/>
    </row>
    <row r="631" ht="15">
      <c r="A631" s="243"/>
    </row>
    <row r="632" ht="15">
      <c r="A632" s="243"/>
    </row>
    <row r="633" ht="15">
      <c r="A633" s="243"/>
    </row>
    <row r="634" ht="15">
      <c r="A634" s="243"/>
    </row>
    <row r="635" ht="15">
      <c r="A635" s="243"/>
    </row>
    <row r="636" ht="15">
      <c r="A636" s="243"/>
    </row>
    <row r="637" ht="15">
      <c r="A637" s="243"/>
    </row>
    <row r="638" ht="15">
      <c r="A638" s="243"/>
    </row>
    <row r="639" ht="15">
      <c r="A639" s="243"/>
    </row>
    <row r="640" ht="15">
      <c r="A640" s="243"/>
    </row>
    <row r="641" ht="15">
      <c r="A641" s="243"/>
    </row>
    <row r="642" ht="15">
      <c r="A642" s="243"/>
    </row>
    <row r="643" ht="15">
      <c r="A643" s="243"/>
    </row>
    <row r="644" ht="15">
      <c r="A644" s="243"/>
    </row>
    <row r="645" ht="15">
      <c r="A645" s="243"/>
    </row>
    <row r="646" ht="15">
      <c r="A646" s="243"/>
    </row>
    <row r="647" ht="15">
      <c r="A647" s="243"/>
    </row>
    <row r="648" ht="15">
      <c r="A648" s="243"/>
    </row>
    <row r="649" ht="15">
      <c r="A649" s="243"/>
    </row>
    <row r="650" ht="15">
      <c r="A650" s="243"/>
    </row>
    <row r="651" ht="15">
      <c r="A651" s="243"/>
    </row>
    <row r="652" ht="15">
      <c r="A652" s="243"/>
    </row>
    <row r="653" ht="15">
      <c r="A653" s="243"/>
    </row>
    <row r="654" ht="15">
      <c r="A654" s="243"/>
    </row>
    <row r="655" ht="15">
      <c r="A655" s="243"/>
    </row>
    <row r="656" ht="15">
      <c r="A656" s="243"/>
    </row>
    <row r="657" ht="15">
      <c r="A657" s="243"/>
    </row>
    <row r="658" ht="15">
      <c r="A658" s="243"/>
    </row>
    <row r="659" ht="15">
      <c r="A659" s="243"/>
    </row>
    <row r="660" ht="15">
      <c r="A660" s="243"/>
    </row>
    <row r="661" ht="15">
      <c r="A661" s="243"/>
    </row>
    <row r="662" ht="15">
      <c r="A662" s="243"/>
    </row>
    <row r="663" ht="15">
      <c r="A663" s="243"/>
    </row>
    <row r="664" ht="15">
      <c r="A664" s="243"/>
    </row>
    <row r="665" ht="15">
      <c r="A665" s="243"/>
    </row>
    <row r="666" ht="15">
      <c r="A666" s="243"/>
    </row>
    <row r="667" ht="15">
      <c r="A667" s="243"/>
    </row>
    <row r="668" ht="15">
      <c r="A668" s="243"/>
    </row>
    <row r="669" ht="15">
      <c r="A669" s="243"/>
    </row>
    <row r="670" ht="15">
      <c r="A670" s="243"/>
    </row>
    <row r="671" ht="15">
      <c r="A671" s="243"/>
    </row>
    <row r="672" ht="15">
      <c r="A672" s="243"/>
    </row>
    <row r="673" ht="15">
      <c r="A673" s="243"/>
    </row>
    <row r="674" ht="15">
      <c r="A674" s="243"/>
    </row>
    <row r="675" ht="15">
      <c r="A675" s="243"/>
    </row>
    <row r="676" ht="15">
      <c r="A676" s="243"/>
    </row>
    <row r="677" ht="15">
      <c r="A677" s="243"/>
    </row>
    <row r="678" ht="15">
      <c r="A678" s="243"/>
    </row>
    <row r="679" ht="15">
      <c r="A679" s="243"/>
    </row>
    <row r="680" ht="15">
      <c r="A680" s="243"/>
    </row>
    <row r="681" ht="15">
      <c r="A681" s="243"/>
    </row>
    <row r="682" ht="15">
      <c r="A682" s="243"/>
    </row>
    <row r="683" ht="15">
      <c r="A683" s="243"/>
    </row>
    <row r="684" ht="15">
      <c r="A684" s="243"/>
    </row>
    <row r="685" ht="15">
      <c r="A685" s="243"/>
    </row>
    <row r="686" ht="15">
      <c r="A686" s="243"/>
    </row>
    <row r="687" ht="15">
      <c r="A687" s="243"/>
    </row>
    <row r="688" ht="15">
      <c r="A688" s="243"/>
    </row>
    <row r="689" ht="15">
      <c r="A689" s="243"/>
    </row>
    <row r="690" ht="15">
      <c r="A690" s="243"/>
    </row>
    <row r="691" ht="15">
      <c r="A691" s="243"/>
    </row>
    <row r="692" ht="15">
      <c r="A692" s="243"/>
    </row>
    <row r="693" ht="15">
      <c r="A693" s="243"/>
    </row>
    <row r="694" ht="15">
      <c r="A694" s="243"/>
    </row>
    <row r="695" ht="15">
      <c r="A695" s="243"/>
    </row>
    <row r="696" ht="15">
      <c r="A696" s="243"/>
    </row>
    <row r="697" ht="15">
      <c r="A697" s="243"/>
    </row>
    <row r="698" ht="15">
      <c r="A698" s="243"/>
    </row>
    <row r="699" ht="15">
      <c r="A699" s="243"/>
    </row>
    <row r="700" ht="15">
      <c r="A700" s="243"/>
    </row>
    <row r="701" ht="15">
      <c r="A701" s="243"/>
    </row>
    <row r="702" ht="15">
      <c r="A702" s="243"/>
    </row>
    <row r="703" ht="15">
      <c r="A703" s="243"/>
    </row>
    <row r="704" ht="15">
      <c r="A704" s="243"/>
    </row>
    <row r="705" ht="15">
      <c r="A705" s="243"/>
    </row>
    <row r="706" ht="15">
      <c r="A706" s="243"/>
    </row>
    <row r="707" ht="15">
      <c r="A707" s="243"/>
    </row>
    <row r="708" ht="15">
      <c r="A708" s="243"/>
    </row>
    <row r="709" ht="15">
      <c r="A709" s="243"/>
    </row>
    <row r="710" ht="15">
      <c r="A710" s="243"/>
    </row>
    <row r="711" ht="15">
      <c r="A711" s="243"/>
    </row>
    <row r="712" ht="15">
      <c r="A712" s="243"/>
    </row>
    <row r="713" ht="15">
      <c r="A713" s="243"/>
    </row>
    <row r="714" ht="15">
      <c r="A714" s="243"/>
    </row>
    <row r="715" ht="15">
      <c r="A715" s="243"/>
    </row>
    <row r="716" ht="15">
      <c r="A716" s="243"/>
    </row>
    <row r="717" ht="15">
      <c r="A717" s="243"/>
    </row>
    <row r="718" ht="15">
      <c r="A718" s="243"/>
    </row>
    <row r="719" ht="15">
      <c r="A719" s="243"/>
    </row>
    <row r="720" ht="15">
      <c r="A720" s="243"/>
    </row>
    <row r="721" ht="15">
      <c r="A721" s="243"/>
    </row>
    <row r="722" ht="15">
      <c r="A722" s="243"/>
    </row>
    <row r="723" ht="15">
      <c r="A723" s="243"/>
    </row>
    <row r="724" ht="15">
      <c r="A724" s="243"/>
    </row>
    <row r="725" ht="15">
      <c r="A725" s="243"/>
    </row>
    <row r="726" ht="15">
      <c r="A726" s="243"/>
    </row>
    <row r="727" ht="15">
      <c r="A727" s="243"/>
    </row>
    <row r="728" ht="15">
      <c r="A728" s="243"/>
    </row>
    <row r="729" ht="15">
      <c r="A729" s="243"/>
    </row>
    <row r="730" ht="15">
      <c r="A730" s="243"/>
    </row>
    <row r="731" ht="15">
      <c r="A731" s="243"/>
    </row>
    <row r="732" ht="15">
      <c r="A732" s="243"/>
    </row>
    <row r="733" ht="15">
      <c r="A733" s="243"/>
    </row>
    <row r="734" ht="15">
      <c r="A734" s="243"/>
    </row>
    <row r="735" ht="15">
      <c r="A735" s="243"/>
    </row>
    <row r="736" ht="15">
      <c r="A736" s="243"/>
    </row>
    <row r="737" ht="15">
      <c r="A737" s="243"/>
    </row>
    <row r="738" ht="15">
      <c r="A738" s="243"/>
    </row>
    <row r="739" ht="15">
      <c r="A739" s="243"/>
    </row>
    <row r="740" ht="15">
      <c r="A740" s="243"/>
    </row>
    <row r="741" ht="15">
      <c r="A741" s="243"/>
    </row>
    <row r="742" ht="15">
      <c r="A742" s="243"/>
    </row>
    <row r="743" ht="15">
      <c r="A743" s="243"/>
    </row>
    <row r="744" ht="15">
      <c r="A744" s="243"/>
    </row>
    <row r="745" ht="15">
      <c r="A745" s="243"/>
    </row>
    <row r="746" ht="15">
      <c r="A746" s="243"/>
    </row>
    <row r="747" ht="15">
      <c r="A747" s="243"/>
    </row>
    <row r="748" ht="15">
      <c r="A748" s="243"/>
    </row>
    <row r="749" ht="15">
      <c r="A749" s="243"/>
    </row>
    <row r="750" ht="15">
      <c r="A750" s="243"/>
    </row>
    <row r="751" ht="15">
      <c r="A751" s="243"/>
    </row>
    <row r="752" ht="15">
      <c r="A752" s="243"/>
    </row>
    <row r="753" ht="15">
      <c r="A753" s="243"/>
    </row>
    <row r="754" ht="15">
      <c r="A754" s="243"/>
    </row>
    <row r="755" ht="15">
      <c r="A755" s="243"/>
    </row>
    <row r="756" ht="15">
      <c r="A756" s="243"/>
    </row>
    <row r="757" ht="15">
      <c r="A757" s="243"/>
    </row>
    <row r="758" ht="15">
      <c r="A758" s="243"/>
    </row>
    <row r="759" ht="15">
      <c r="A759" s="243"/>
    </row>
    <row r="760" ht="15">
      <c r="A760" s="243"/>
    </row>
    <row r="761" ht="15">
      <c r="A761" s="243"/>
    </row>
    <row r="762" ht="15">
      <c r="A762" s="243"/>
    </row>
    <row r="763" ht="15">
      <c r="A763" s="243"/>
    </row>
    <row r="764" ht="15">
      <c r="A764" s="243"/>
    </row>
    <row r="765" ht="15">
      <c r="A765" s="243"/>
    </row>
    <row r="766" ht="15">
      <c r="A766" s="243"/>
    </row>
    <row r="767" ht="15">
      <c r="A767" s="243"/>
    </row>
    <row r="768" ht="15">
      <c r="A768" s="243"/>
    </row>
    <row r="769" ht="15">
      <c r="A769" s="243"/>
    </row>
    <row r="770" ht="15">
      <c r="A770" s="243"/>
    </row>
    <row r="771" ht="15">
      <c r="A771" s="243"/>
    </row>
    <row r="772" ht="15">
      <c r="A772" s="243"/>
    </row>
    <row r="773" ht="15">
      <c r="A773" s="243"/>
    </row>
    <row r="774" ht="15">
      <c r="A774" s="243"/>
    </row>
    <row r="775" ht="15">
      <c r="A775" s="243"/>
    </row>
    <row r="776" ht="15">
      <c r="A776" s="243"/>
    </row>
    <row r="777" ht="15">
      <c r="A777" s="243"/>
    </row>
    <row r="778" ht="15">
      <c r="A778" s="243"/>
    </row>
    <row r="779" ht="15">
      <c r="A779" s="243"/>
    </row>
    <row r="780" ht="15">
      <c r="A780" s="243"/>
    </row>
    <row r="781" ht="15">
      <c r="A781" s="243"/>
    </row>
    <row r="782" ht="15">
      <c r="A782" s="243"/>
    </row>
    <row r="783" ht="15">
      <c r="A783" s="243"/>
    </row>
    <row r="784" ht="15">
      <c r="A784" s="243"/>
    </row>
    <row r="785" ht="15">
      <c r="A785" s="243"/>
    </row>
    <row r="786" ht="15">
      <c r="A786" s="243"/>
    </row>
    <row r="787" ht="15">
      <c r="A787" s="243"/>
    </row>
    <row r="788" ht="15">
      <c r="A788" s="243"/>
    </row>
    <row r="789" ht="15">
      <c r="A789" s="243"/>
    </row>
    <row r="790" ht="15">
      <c r="A790" s="243"/>
    </row>
    <row r="791" ht="15">
      <c r="A791" s="243"/>
    </row>
    <row r="792" ht="15">
      <c r="A792" s="243"/>
    </row>
    <row r="793" ht="15">
      <c r="A793" s="243"/>
    </row>
    <row r="794" ht="15">
      <c r="A794" s="243"/>
    </row>
    <row r="795" ht="15">
      <c r="A795" s="243"/>
    </row>
    <row r="796" ht="15">
      <c r="A796" s="243"/>
    </row>
    <row r="797" ht="15">
      <c r="A797" s="243"/>
    </row>
    <row r="798" ht="15">
      <c r="A798" s="243"/>
    </row>
    <row r="799" ht="15">
      <c r="A799" s="243"/>
    </row>
    <row r="800" ht="15">
      <c r="A800" s="243"/>
    </row>
    <row r="801" ht="15">
      <c r="A801" s="243"/>
    </row>
    <row r="802" ht="15">
      <c r="A802" s="243"/>
    </row>
    <row r="803" ht="15">
      <c r="A803" s="243"/>
    </row>
    <row r="804" ht="15">
      <c r="A804" s="243"/>
    </row>
    <row r="805" ht="15">
      <c r="A805" s="243"/>
    </row>
    <row r="806" ht="15">
      <c r="A806" s="243"/>
    </row>
    <row r="807" ht="15">
      <c r="A807" s="243"/>
    </row>
    <row r="808" ht="15">
      <c r="A808" s="243"/>
    </row>
    <row r="809" ht="15">
      <c r="A809" s="243"/>
    </row>
    <row r="810" ht="15">
      <c r="A810" s="243"/>
    </row>
    <row r="811" ht="15">
      <c r="A811" s="243"/>
    </row>
    <row r="812" ht="15">
      <c r="A812" s="243"/>
    </row>
    <row r="813" ht="15">
      <c r="A813" s="243"/>
    </row>
    <row r="814" ht="15">
      <c r="A814" s="243"/>
    </row>
    <row r="815" ht="15">
      <c r="A815" s="243"/>
    </row>
    <row r="816" ht="15">
      <c r="A816" s="243"/>
    </row>
    <row r="817" ht="15">
      <c r="A817" s="243"/>
    </row>
    <row r="818" ht="15">
      <c r="A818" s="243"/>
    </row>
    <row r="819" ht="15">
      <c r="A819" s="243"/>
    </row>
    <row r="820" ht="15">
      <c r="A820" s="243"/>
    </row>
    <row r="821" ht="15">
      <c r="A821" s="243"/>
    </row>
    <row r="822" ht="15">
      <c r="A822" s="243"/>
    </row>
    <row r="823" ht="15">
      <c r="A823" s="243"/>
    </row>
    <row r="824" ht="15">
      <c r="A824" s="243"/>
    </row>
    <row r="825" ht="15">
      <c r="A825" s="243"/>
    </row>
    <row r="826" ht="15">
      <c r="A826" s="243"/>
    </row>
    <row r="827" ht="15">
      <c r="A827" s="243"/>
    </row>
    <row r="828" ht="15">
      <c r="A828" s="243"/>
    </row>
    <row r="829" ht="15">
      <c r="A829" s="243"/>
    </row>
    <row r="830" ht="15">
      <c r="A830" s="243"/>
    </row>
    <row r="831" ht="15">
      <c r="A831" s="243"/>
    </row>
    <row r="832" ht="15">
      <c r="A832" s="243"/>
    </row>
    <row r="833" ht="15">
      <c r="A833" s="243"/>
    </row>
    <row r="834" ht="15">
      <c r="A834" s="243"/>
    </row>
    <row r="835" ht="15">
      <c r="A835" s="243"/>
    </row>
    <row r="836" ht="15">
      <c r="A836" s="243"/>
    </row>
    <row r="837" ht="15">
      <c r="A837" s="243"/>
    </row>
    <row r="838" ht="15">
      <c r="A838" s="243"/>
    </row>
    <row r="839" ht="15">
      <c r="A839" s="243"/>
    </row>
    <row r="840" ht="15">
      <c r="A840" s="243"/>
    </row>
    <row r="841" ht="15">
      <c r="A841" s="243"/>
    </row>
    <row r="842" ht="15">
      <c r="A842" s="243"/>
    </row>
    <row r="843" ht="15">
      <c r="A843" s="243"/>
    </row>
    <row r="844" ht="15">
      <c r="A844" s="243"/>
    </row>
    <row r="845" ht="15">
      <c r="A845" s="243"/>
    </row>
    <row r="846" ht="15">
      <c r="A846" s="243"/>
    </row>
    <row r="847" ht="15">
      <c r="A847" s="243"/>
    </row>
    <row r="848" ht="15">
      <c r="A848" s="243"/>
    </row>
    <row r="849" ht="15">
      <c r="A849" s="243"/>
    </row>
    <row r="850" ht="15">
      <c r="A850" s="243"/>
    </row>
    <row r="851" ht="15">
      <c r="A851" s="243"/>
    </row>
    <row r="852" ht="15">
      <c r="A852" s="243"/>
    </row>
    <row r="853" ht="15">
      <c r="A853" s="243"/>
    </row>
    <row r="854" ht="15">
      <c r="A854" s="243"/>
    </row>
    <row r="855" ht="15">
      <c r="A855" s="243"/>
    </row>
    <row r="856" ht="15">
      <c r="A856" s="243"/>
    </row>
    <row r="857" ht="15">
      <c r="A857" s="243"/>
    </row>
    <row r="858" ht="15">
      <c r="A858" s="243"/>
    </row>
    <row r="859" ht="15">
      <c r="A859" s="243"/>
    </row>
    <row r="860" ht="15">
      <c r="A860" s="243"/>
    </row>
    <row r="861" ht="15">
      <c r="A861" s="243"/>
    </row>
    <row r="862" ht="15">
      <c r="A862" s="243"/>
    </row>
    <row r="863" ht="15">
      <c r="A863" s="243"/>
    </row>
    <row r="864" ht="15">
      <c r="A864" s="243"/>
    </row>
    <row r="865" ht="15">
      <c r="A865" s="243"/>
    </row>
    <row r="866" ht="15">
      <c r="A866" s="243"/>
    </row>
    <row r="867" ht="15">
      <c r="A867" s="243"/>
    </row>
    <row r="868" ht="15">
      <c r="A868" s="243"/>
    </row>
    <row r="869" ht="15">
      <c r="A869" s="243"/>
    </row>
    <row r="870" ht="15">
      <c r="A870" s="243"/>
    </row>
    <row r="871" ht="15">
      <c r="A871" s="243"/>
    </row>
    <row r="872" ht="15">
      <c r="A872" s="243"/>
    </row>
    <row r="873" ht="15">
      <c r="A873" s="243"/>
    </row>
    <row r="874" ht="15">
      <c r="A874" s="243"/>
    </row>
    <row r="875" ht="15">
      <c r="A875" s="243"/>
    </row>
    <row r="876" ht="15">
      <c r="A876" s="243"/>
    </row>
    <row r="877" ht="15">
      <c r="A877" s="243"/>
    </row>
    <row r="878" ht="15">
      <c r="A878" s="243"/>
    </row>
    <row r="879" ht="15">
      <c r="A879" s="243"/>
    </row>
    <row r="880" ht="15">
      <c r="A880" s="243"/>
    </row>
    <row r="881" ht="15">
      <c r="A881" s="243"/>
    </row>
    <row r="882" ht="15">
      <c r="A882" s="243"/>
    </row>
    <row r="883" ht="15">
      <c r="A883" s="243"/>
    </row>
    <row r="884" ht="15">
      <c r="A884" s="243"/>
    </row>
    <row r="885" ht="15">
      <c r="A885" s="243"/>
    </row>
    <row r="886" ht="15">
      <c r="A886" s="243"/>
    </row>
    <row r="887" ht="15">
      <c r="A887" s="243"/>
    </row>
    <row r="888" ht="15">
      <c r="A888" s="243"/>
    </row>
    <row r="889" ht="15">
      <c r="A889" s="243"/>
    </row>
    <row r="890" ht="15">
      <c r="A890" s="243"/>
    </row>
    <row r="891" ht="15">
      <c r="A891" s="243"/>
    </row>
    <row r="892" ht="15">
      <c r="A892" s="243"/>
    </row>
    <row r="893" ht="15">
      <c r="A893" s="243"/>
    </row>
    <row r="894" ht="15">
      <c r="A894" s="243"/>
    </row>
    <row r="895" ht="15">
      <c r="A895" s="243"/>
    </row>
    <row r="896" ht="15">
      <c r="A896" s="243"/>
    </row>
    <row r="897" ht="15">
      <c r="A897" s="243"/>
    </row>
    <row r="898" ht="15">
      <c r="A898" s="243"/>
    </row>
    <row r="899" ht="15">
      <c r="A899" s="243"/>
    </row>
    <row r="900" ht="15">
      <c r="A900" s="243"/>
    </row>
    <row r="901" ht="15">
      <c r="A901" s="243"/>
    </row>
    <row r="902" ht="15">
      <c r="A902" s="243"/>
    </row>
    <row r="903" ht="15">
      <c r="A903" s="243"/>
    </row>
    <row r="904" ht="15">
      <c r="A904" s="243"/>
    </row>
    <row r="905" ht="15">
      <c r="A905" s="243"/>
    </row>
    <row r="906" ht="15">
      <c r="A906" s="243"/>
    </row>
    <row r="907" ht="15">
      <c r="A907" s="243"/>
    </row>
    <row r="908" ht="15">
      <c r="A908" s="243"/>
    </row>
    <row r="909" ht="15">
      <c r="A909" s="243"/>
    </row>
    <row r="910" ht="15">
      <c r="A910" s="243"/>
    </row>
    <row r="911" ht="15">
      <c r="A911" s="243"/>
    </row>
    <row r="912" ht="15">
      <c r="A912" s="243"/>
    </row>
    <row r="913" ht="15">
      <c r="A913" s="243"/>
    </row>
    <row r="914" ht="15">
      <c r="A914" s="243"/>
    </row>
    <row r="915" ht="15">
      <c r="A915" s="243"/>
    </row>
    <row r="916" ht="15">
      <c r="A916" s="243"/>
    </row>
    <row r="917" ht="15">
      <c r="A917" s="243"/>
    </row>
    <row r="918" ht="15">
      <c r="A918" s="243"/>
    </row>
    <row r="919" ht="15">
      <c r="A919" s="243"/>
    </row>
    <row r="920" ht="15">
      <c r="A920" s="243"/>
    </row>
    <row r="921" ht="15">
      <c r="A921" s="243"/>
    </row>
    <row r="922" ht="15">
      <c r="A922" s="243"/>
    </row>
    <row r="923" ht="15">
      <c r="A923" s="243"/>
    </row>
    <row r="924" ht="15">
      <c r="A924" s="243"/>
    </row>
    <row r="925" ht="15">
      <c r="A925" s="243"/>
    </row>
    <row r="926" ht="15">
      <c r="A926" s="243"/>
    </row>
    <row r="927" ht="15">
      <c r="A927" s="243"/>
    </row>
    <row r="928" ht="15">
      <c r="A928" s="243"/>
    </row>
    <row r="929" ht="15">
      <c r="A929" s="243"/>
    </row>
    <row r="930" ht="15">
      <c r="A930" s="243"/>
    </row>
    <row r="931" ht="15">
      <c r="A931" s="243"/>
    </row>
    <row r="932" ht="15">
      <c r="A932" s="243"/>
    </row>
    <row r="933" ht="15">
      <c r="A933" s="243"/>
    </row>
    <row r="934" ht="15">
      <c r="A934" s="243"/>
    </row>
    <row r="935" ht="15">
      <c r="A935" s="243"/>
    </row>
    <row r="936" ht="15">
      <c r="A936" s="243"/>
    </row>
    <row r="937" ht="15">
      <c r="A937" s="243"/>
    </row>
    <row r="938" ht="15">
      <c r="A938" s="243"/>
    </row>
    <row r="939" ht="15">
      <c r="A939" s="243"/>
    </row>
    <row r="940" ht="15">
      <c r="A940" s="243"/>
    </row>
    <row r="941" ht="15">
      <c r="A941" s="243"/>
    </row>
    <row r="942" ht="15">
      <c r="A942" s="243"/>
    </row>
    <row r="943" ht="15">
      <c r="A943" s="243"/>
    </row>
    <row r="944" ht="15">
      <c r="A944" s="243"/>
    </row>
    <row r="945" ht="15">
      <c r="A945" s="243"/>
    </row>
    <row r="946" ht="15">
      <c r="A946" s="243"/>
    </row>
    <row r="947" ht="15">
      <c r="A947" s="243"/>
    </row>
    <row r="948" ht="15">
      <c r="A948" s="243"/>
    </row>
    <row r="949" ht="15">
      <c r="A949" s="243"/>
    </row>
    <row r="950" ht="15">
      <c r="A950" s="243"/>
    </row>
    <row r="951" ht="15">
      <c r="A951" s="243"/>
    </row>
    <row r="952" ht="15">
      <c r="A952" s="243"/>
    </row>
    <row r="953" ht="15">
      <c r="A953" s="243"/>
    </row>
    <row r="954" ht="15">
      <c r="A954" s="243"/>
    </row>
    <row r="955" ht="15">
      <c r="A955" s="243"/>
    </row>
    <row r="956" ht="15">
      <c r="A956" s="243"/>
    </row>
    <row r="957" ht="15">
      <c r="A957" s="243"/>
    </row>
    <row r="958" ht="15">
      <c r="A958" s="243"/>
    </row>
    <row r="959" ht="15">
      <c r="A959" s="243"/>
    </row>
    <row r="960" ht="15">
      <c r="A960" s="243"/>
    </row>
    <row r="961" ht="15">
      <c r="A961" s="243"/>
    </row>
    <row r="962" ht="15">
      <c r="A962" s="243"/>
    </row>
    <row r="963" ht="15">
      <c r="A963" s="243"/>
    </row>
    <row r="964" ht="15">
      <c r="A964" s="243"/>
    </row>
    <row r="965" ht="15">
      <c r="A965" s="243"/>
    </row>
    <row r="966" ht="15">
      <c r="A966" s="243"/>
    </row>
    <row r="967" ht="15">
      <c r="A967" s="243"/>
    </row>
    <row r="968" ht="15">
      <c r="A968" s="243"/>
    </row>
    <row r="969" ht="15">
      <c r="A969" s="243"/>
    </row>
    <row r="970" ht="15">
      <c r="A970" s="243"/>
    </row>
    <row r="971" ht="15">
      <c r="A971" s="243"/>
    </row>
    <row r="972" ht="15">
      <c r="A972" s="243"/>
    </row>
    <row r="973" ht="15">
      <c r="A973" s="243"/>
    </row>
    <row r="974" ht="15">
      <c r="A974" s="243"/>
    </row>
    <row r="975" ht="15">
      <c r="A975" s="243"/>
    </row>
    <row r="976" ht="15">
      <c r="A976" s="243"/>
    </row>
    <row r="977" ht="15">
      <c r="A977" s="243"/>
    </row>
    <row r="978" ht="15">
      <c r="A978" s="243"/>
    </row>
    <row r="979" ht="15">
      <c r="A979" s="243"/>
    </row>
    <row r="980" ht="15">
      <c r="A980" s="243"/>
    </row>
    <row r="981" ht="15">
      <c r="A981" s="243"/>
    </row>
    <row r="982" ht="15">
      <c r="A982" s="243"/>
    </row>
    <row r="983" ht="15">
      <c r="A983" s="243"/>
    </row>
    <row r="984" ht="15">
      <c r="A984" s="243"/>
    </row>
    <row r="985" ht="15">
      <c r="A985" s="243"/>
    </row>
    <row r="986" ht="15">
      <c r="A986" s="243"/>
    </row>
    <row r="987" ht="15">
      <c r="A987" s="243"/>
    </row>
    <row r="988" ht="15">
      <c r="A988" s="243"/>
    </row>
    <row r="989" ht="15">
      <c r="A989" s="243"/>
    </row>
    <row r="990" ht="15">
      <c r="A990" s="243"/>
    </row>
    <row r="991" ht="15">
      <c r="A991" s="243"/>
    </row>
    <row r="992" ht="15">
      <c r="A992" s="243"/>
    </row>
    <row r="993" ht="15">
      <c r="A993" s="243"/>
    </row>
    <row r="994" ht="15">
      <c r="A994" s="243"/>
    </row>
    <row r="995" ht="15">
      <c r="A995" s="243"/>
    </row>
    <row r="996" ht="15">
      <c r="A996" s="243"/>
    </row>
    <row r="997" ht="15">
      <c r="A997" s="243"/>
    </row>
    <row r="998" ht="15">
      <c r="A998" s="243"/>
    </row>
    <row r="999" ht="15">
      <c r="A999" s="243"/>
    </row>
    <row r="1000" ht="15">
      <c r="A1000" s="243"/>
    </row>
    <row r="1001" ht="15">
      <c r="A1001" s="243"/>
    </row>
    <row r="1002" ht="15">
      <c r="A1002" s="243"/>
    </row>
    <row r="1003" ht="15">
      <c r="A1003" s="243"/>
    </row>
    <row r="1004" ht="15">
      <c r="A1004" s="243"/>
    </row>
    <row r="1005" ht="15">
      <c r="A1005" s="243"/>
    </row>
    <row r="1006" ht="15">
      <c r="A1006" s="243"/>
    </row>
    <row r="1007" ht="15">
      <c r="A1007" s="243"/>
    </row>
    <row r="1008" ht="15">
      <c r="A1008" s="243"/>
    </row>
    <row r="1009" ht="15">
      <c r="A1009" s="243"/>
    </row>
    <row r="1010" ht="15">
      <c r="A1010" s="243"/>
    </row>
    <row r="1011" ht="15">
      <c r="A1011" s="243"/>
    </row>
    <row r="1012" ht="15">
      <c r="A1012" s="243"/>
    </row>
    <row r="1013" ht="15">
      <c r="A1013" s="243"/>
    </row>
    <row r="1014" ht="15">
      <c r="A1014" s="243"/>
    </row>
    <row r="1015" ht="15">
      <c r="A1015" s="243"/>
    </row>
    <row r="1016" ht="15">
      <c r="A1016" s="243"/>
    </row>
    <row r="1017" ht="15">
      <c r="A1017" s="243"/>
    </row>
    <row r="1018" ht="15">
      <c r="A1018" s="243"/>
    </row>
    <row r="1019" ht="15">
      <c r="A1019" s="243"/>
    </row>
    <row r="1020" ht="15">
      <c r="A1020" s="243"/>
    </row>
    <row r="1021" ht="15">
      <c r="A1021" s="243"/>
    </row>
    <row r="1022" ht="15">
      <c r="A1022" s="243"/>
    </row>
    <row r="1023" ht="15">
      <c r="A1023" s="243"/>
    </row>
    <row r="1024" ht="15">
      <c r="A1024" s="243"/>
    </row>
    <row r="1025" ht="15">
      <c r="A1025" s="243"/>
    </row>
    <row r="1026" ht="15">
      <c r="A1026" s="243"/>
    </row>
    <row r="1027" ht="15">
      <c r="A1027" s="243"/>
    </row>
    <row r="1028" ht="15">
      <c r="A1028" s="243"/>
    </row>
    <row r="1029" ht="15">
      <c r="A1029" s="243"/>
    </row>
    <row r="1030" ht="15">
      <c r="A1030" s="243"/>
    </row>
    <row r="1031" ht="15">
      <c r="A1031" s="243"/>
    </row>
    <row r="1032" ht="15">
      <c r="A1032" s="243"/>
    </row>
    <row r="1033" ht="15">
      <c r="A1033" s="243"/>
    </row>
    <row r="1034" ht="15">
      <c r="A1034" s="243"/>
    </row>
    <row r="1035" ht="15">
      <c r="A1035" s="243"/>
    </row>
    <row r="1036" ht="15">
      <c r="A1036" s="243"/>
    </row>
    <row r="1037" ht="15">
      <c r="A1037" s="243"/>
    </row>
    <row r="1038" ht="15">
      <c r="A1038" s="243"/>
    </row>
    <row r="1039" ht="15">
      <c r="A1039" s="243"/>
    </row>
    <row r="1040" ht="15">
      <c r="A1040" s="243"/>
    </row>
    <row r="1041" ht="15">
      <c r="A1041" s="243"/>
    </row>
    <row r="1042" ht="15">
      <c r="A1042" s="243"/>
    </row>
    <row r="1043" ht="15">
      <c r="A1043" s="243"/>
    </row>
    <row r="1044" ht="15">
      <c r="A1044" s="243"/>
    </row>
    <row r="1045" ht="15">
      <c r="A1045" s="243"/>
    </row>
    <row r="1046" ht="15">
      <c r="A1046" s="243"/>
    </row>
    <row r="1047" ht="15">
      <c r="A1047" s="243"/>
    </row>
    <row r="1048" ht="15">
      <c r="A1048" s="243"/>
    </row>
    <row r="1049" ht="15">
      <c r="A1049" s="243"/>
    </row>
    <row r="1050" ht="15">
      <c r="A1050" s="243"/>
    </row>
    <row r="1051" ht="15">
      <c r="A1051" s="243"/>
    </row>
    <row r="1052" ht="15">
      <c r="A1052" s="243"/>
    </row>
    <row r="1053" ht="15">
      <c r="A1053" s="243"/>
    </row>
    <row r="1054" ht="15">
      <c r="A1054" s="243"/>
    </row>
    <row r="1055" ht="15">
      <c r="A1055" s="243"/>
    </row>
    <row r="1056" ht="15">
      <c r="A1056" s="243"/>
    </row>
    <row r="1057" ht="15">
      <c r="A1057" s="243"/>
    </row>
    <row r="1058" ht="15">
      <c r="A1058" s="243"/>
    </row>
    <row r="1059" ht="15">
      <c r="A1059" s="243"/>
    </row>
    <row r="1060" ht="15">
      <c r="A1060" s="243"/>
    </row>
    <row r="1061" ht="15">
      <c r="A1061" s="243"/>
    </row>
    <row r="1062" ht="15">
      <c r="A1062" s="243"/>
    </row>
    <row r="1063" ht="15">
      <c r="A1063" s="243"/>
    </row>
    <row r="1064" ht="15">
      <c r="A1064" s="243"/>
    </row>
    <row r="1065" ht="15">
      <c r="A1065" s="243"/>
    </row>
    <row r="1066" ht="15">
      <c r="A1066" s="243"/>
    </row>
    <row r="1067" ht="15">
      <c r="A1067" s="243"/>
    </row>
    <row r="1068" ht="15">
      <c r="A1068" s="243"/>
    </row>
    <row r="1069" ht="15">
      <c r="A1069" s="243"/>
    </row>
    <row r="1070" ht="15">
      <c r="A1070" s="243"/>
    </row>
    <row r="1071" ht="15">
      <c r="A1071" s="243"/>
    </row>
    <row r="1072" ht="15">
      <c r="A1072" s="243"/>
    </row>
    <row r="1073" ht="15">
      <c r="A1073" s="243"/>
    </row>
    <row r="1074" ht="15">
      <c r="A1074" s="243"/>
    </row>
    <row r="1075" ht="15">
      <c r="A1075" s="243"/>
    </row>
    <row r="1076" ht="15">
      <c r="A1076" s="243"/>
    </row>
    <row r="1077" ht="15">
      <c r="A1077" s="243"/>
    </row>
    <row r="1078" ht="15">
      <c r="A1078" s="243"/>
    </row>
    <row r="1079" ht="15">
      <c r="A1079" s="243"/>
    </row>
    <row r="1080" ht="15">
      <c r="A1080" s="243"/>
    </row>
    <row r="1081" ht="15">
      <c r="A1081" s="243"/>
    </row>
    <row r="1082" ht="15">
      <c r="A1082" s="243"/>
    </row>
    <row r="1083" ht="15">
      <c r="A1083" s="243"/>
    </row>
    <row r="1084" ht="15">
      <c r="A1084" s="243"/>
    </row>
    <row r="1085" ht="15">
      <c r="A1085" s="243"/>
    </row>
    <row r="1086" ht="15">
      <c r="A1086" s="243"/>
    </row>
    <row r="1087" ht="15">
      <c r="A1087" s="243"/>
    </row>
    <row r="1088" ht="15">
      <c r="A1088" s="243"/>
    </row>
    <row r="1089" ht="15">
      <c r="A1089" s="243"/>
    </row>
    <row r="1090" ht="15">
      <c r="A1090" s="243"/>
    </row>
    <row r="1091" ht="15">
      <c r="A1091" s="243"/>
    </row>
    <row r="1092" ht="15">
      <c r="A1092" s="243"/>
    </row>
    <row r="1093" ht="15">
      <c r="A1093" s="243"/>
    </row>
    <row r="1094" ht="15">
      <c r="A1094" s="243"/>
    </row>
    <row r="1095" ht="15">
      <c r="A1095" s="243"/>
    </row>
    <row r="1096" ht="15">
      <c r="A1096" s="243"/>
    </row>
    <row r="1097" ht="15">
      <c r="A1097" s="243"/>
    </row>
    <row r="1098" ht="15">
      <c r="A1098" s="243"/>
    </row>
    <row r="1099" ht="15">
      <c r="A1099" s="243"/>
    </row>
    <row r="1100" ht="15">
      <c r="A1100" s="243"/>
    </row>
    <row r="1101" ht="15">
      <c r="A1101" s="243"/>
    </row>
    <row r="1102" ht="15">
      <c r="A1102" s="243"/>
    </row>
    <row r="1103" ht="15">
      <c r="A1103" s="243"/>
    </row>
    <row r="1104" ht="15">
      <c r="A1104" s="243"/>
    </row>
    <row r="1105" ht="15">
      <c r="A1105" s="243"/>
    </row>
    <row r="1106" ht="15">
      <c r="A1106" s="243"/>
    </row>
    <row r="1107" ht="15">
      <c r="A1107" s="243"/>
    </row>
    <row r="1108" ht="15">
      <c r="A1108" s="243"/>
    </row>
    <row r="1109" ht="15">
      <c r="A1109" s="243"/>
    </row>
    <row r="1110" ht="15">
      <c r="A1110" s="243"/>
    </row>
    <row r="1111" ht="15">
      <c r="A1111" s="243"/>
    </row>
    <row r="1112" ht="15">
      <c r="A1112" s="243"/>
    </row>
    <row r="1113" ht="15">
      <c r="A1113" s="243"/>
    </row>
    <row r="1114" ht="15">
      <c r="A1114" s="243"/>
    </row>
    <row r="1115" ht="15">
      <c r="A1115" s="243"/>
    </row>
    <row r="1116" ht="15">
      <c r="A1116" s="243"/>
    </row>
    <row r="1117" ht="15">
      <c r="A1117" s="243"/>
    </row>
    <row r="1118" ht="15">
      <c r="A1118" s="243"/>
    </row>
    <row r="1119" ht="15">
      <c r="A1119" s="243"/>
    </row>
    <row r="1120" ht="15">
      <c r="A1120" s="243"/>
    </row>
    <row r="1121" ht="15">
      <c r="A1121" s="243"/>
    </row>
    <row r="1122" ht="15">
      <c r="A1122" s="243"/>
    </row>
    <row r="1123" ht="15">
      <c r="A1123" s="243"/>
    </row>
    <row r="1124" ht="15">
      <c r="A1124" s="243"/>
    </row>
    <row r="1125" ht="15">
      <c r="A1125" s="243"/>
    </row>
    <row r="1126" ht="15">
      <c r="A1126" s="243"/>
    </row>
    <row r="1127" ht="15">
      <c r="A1127" s="243"/>
    </row>
    <row r="1128" ht="15">
      <c r="A1128" s="243"/>
    </row>
    <row r="1129" ht="15">
      <c r="A1129" s="243"/>
    </row>
    <row r="1130" ht="15">
      <c r="A1130" s="243"/>
    </row>
    <row r="1131" ht="15">
      <c r="A1131" s="243"/>
    </row>
    <row r="1132" ht="15">
      <c r="A1132" s="243"/>
    </row>
    <row r="1133" ht="15">
      <c r="A1133" s="243"/>
    </row>
    <row r="1134" ht="15">
      <c r="A1134" s="243"/>
    </row>
    <row r="1135" ht="15">
      <c r="A1135" s="243"/>
    </row>
    <row r="1136" ht="15">
      <c r="A1136" s="243"/>
    </row>
    <row r="1137" ht="15">
      <c r="A1137" s="243"/>
    </row>
    <row r="1138" ht="15">
      <c r="A1138" s="243"/>
    </row>
    <row r="1139" ht="15">
      <c r="A1139" s="243"/>
    </row>
    <row r="1140" ht="15">
      <c r="A1140" s="243"/>
    </row>
    <row r="1141" ht="15">
      <c r="A1141" s="243"/>
    </row>
    <row r="1142" ht="15">
      <c r="A1142" s="243"/>
    </row>
    <row r="1143" ht="15">
      <c r="A1143" s="243"/>
    </row>
    <row r="1144" ht="15">
      <c r="A1144" s="243"/>
    </row>
    <row r="1145" ht="15">
      <c r="A1145" s="243"/>
    </row>
    <row r="1146" ht="15">
      <c r="A1146" s="243"/>
    </row>
    <row r="1147" ht="15">
      <c r="A1147" s="243"/>
    </row>
    <row r="1148" ht="15">
      <c r="A1148" s="243"/>
    </row>
    <row r="1149" ht="15">
      <c r="A1149" s="243"/>
    </row>
    <row r="1150" ht="15">
      <c r="A1150" s="243"/>
    </row>
    <row r="1151" ht="15">
      <c r="A1151" s="243"/>
    </row>
    <row r="1152" ht="15">
      <c r="A1152" s="243"/>
    </row>
    <row r="1153" ht="15">
      <c r="A1153" s="243"/>
    </row>
    <row r="1154" ht="15">
      <c r="A1154" s="243"/>
    </row>
    <row r="1155" ht="15">
      <c r="A1155" s="243"/>
    </row>
    <row r="1156" ht="15">
      <c r="A1156" s="243"/>
    </row>
    <row r="1157" ht="15">
      <c r="A1157" s="243"/>
    </row>
    <row r="1158" ht="15">
      <c r="A1158" s="243"/>
    </row>
    <row r="1159" ht="15">
      <c r="A1159" s="243"/>
    </row>
    <row r="1160" ht="15">
      <c r="A1160" s="243"/>
    </row>
    <row r="1161" ht="15">
      <c r="A1161" s="243"/>
    </row>
    <row r="1162" ht="15">
      <c r="A1162" s="243"/>
    </row>
    <row r="1163" ht="15">
      <c r="A1163" s="243"/>
    </row>
    <row r="1164" ht="15">
      <c r="A1164" s="243"/>
    </row>
    <row r="1165" ht="15">
      <c r="A1165" s="243"/>
    </row>
    <row r="1166" ht="15">
      <c r="A1166" s="243"/>
    </row>
    <row r="1167" ht="15">
      <c r="A1167" s="243"/>
    </row>
    <row r="1168" ht="15">
      <c r="A1168" s="243"/>
    </row>
    <row r="1169" ht="15">
      <c r="A1169" s="243"/>
    </row>
    <row r="1170" ht="15">
      <c r="A1170" s="243"/>
    </row>
    <row r="1171" ht="15">
      <c r="A1171" s="243"/>
    </row>
    <row r="1172" ht="15">
      <c r="A1172" s="243"/>
    </row>
    <row r="1173" ht="15">
      <c r="A1173" s="243"/>
    </row>
    <row r="1174" ht="15">
      <c r="A1174" s="243"/>
    </row>
    <row r="1175" ht="15">
      <c r="A1175" s="243"/>
    </row>
    <row r="1176" ht="15">
      <c r="A1176" s="243"/>
    </row>
    <row r="1177" ht="15">
      <c r="A1177" s="243"/>
    </row>
    <row r="1178" ht="15">
      <c r="A1178" s="243"/>
    </row>
    <row r="1179" ht="15">
      <c r="A1179" s="243"/>
    </row>
    <row r="1180" ht="15">
      <c r="A1180" s="243"/>
    </row>
    <row r="1181" ht="15">
      <c r="A1181" s="243"/>
    </row>
    <row r="1182" ht="15">
      <c r="A1182" s="243"/>
    </row>
    <row r="1183" ht="15">
      <c r="A1183" s="243"/>
    </row>
    <row r="1184" ht="15">
      <c r="A1184" s="243"/>
    </row>
    <row r="1185" ht="15">
      <c r="A1185" s="243"/>
    </row>
    <row r="1186" ht="15">
      <c r="A1186" s="243"/>
    </row>
    <row r="1187" ht="15">
      <c r="A1187" s="243"/>
    </row>
    <row r="1188" ht="15">
      <c r="A1188" s="243"/>
    </row>
    <row r="1189" ht="15">
      <c r="A1189" s="243"/>
    </row>
    <row r="1190" ht="15">
      <c r="A1190" s="243"/>
    </row>
    <row r="1191" ht="15">
      <c r="A1191" s="243"/>
    </row>
    <row r="1192" ht="15">
      <c r="A1192" s="243"/>
    </row>
    <row r="1193" ht="15">
      <c r="A1193" s="243"/>
    </row>
    <row r="1194" ht="15">
      <c r="A1194" s="243"/>
    </row>
    <row r="1195" ht="15">
      <c r="A1195" s="243"/>
    </row>
    <row r="1196" ht="15">
      <c r="A1196" s="243"/>
    </row>
    <row r="1197" ht="15">
      <c r="A1197" s="243"/>
    </row>
    <row r="1198" ht="15">
      <c r="A1198" s="243"/>
    </row>
    <row r="1199" ht="15">
      <c r="A1199" s="243"/>
    </row>
    <row r="1200" ht="15">
      <c r="A1200" s="243"/>
    </row>
    <row r="1201" ht="15">
      <c r="A1201" s="243"/>
    </row>
    <row r="1202" ht="15">
      <c r="A1202" s="243"/>
    </row>
    <row r="1203" ht="15">
      <c r="A1203" s="243"/>
    </row>
    <row r="1204" ht="15">
      <c r="A1204" s="243"/>
    </row>
    <row r="1205" ht="15">
      <c r="A1205" s="243"/>
    </row>
    <row r="1206" ht="15">
      <c r="A1206" s="243"/>
    </row>
    <row r="1207" ht="15">
      <c r="A1207" s="243"/>
    </row>
    <row r="1208" ht="15">
      <c r="A1208" s="243"/>
    </row>
    <row r="1209" ht="15">
      <c r="A1209" s="243"/>
    </row>
    <row r="1210" ht="15">
      <c r="A1210" s="243"/>
    </row>
    <row r="1211" ht="15">
      <c r="A1211" s="243"/>
    </row>
    <row r="1212" ht="15">
      <c r="A1212" s="243"/>
    </row>
    <row r="1213" ht="15">
      <c r="A1213" s="243"/>
    </row>
    <row r="1214" ht="15">
      <c r="A1214" s="243"/>
    </row>
    <row r="1215" ht="15">
      <c r="A1215" s="243"/>
    </row>
    <row r="1216" ht="15">
      <c r="A1216" s="243"/>
    </row>
    <row r="1217" ht="15">
      <c r="A1217" s="243"/>
    </row>
    <row r="1218" ht="15">
      <c r="A1218" s="243"/>
    </row>
    <row r="1219" ht="15">
      <c r="A1219" s="243"/>
    </row>
    <row r="1220" ht="15">
      <c r="A1220" s="243"/>
    </row>
    <row r="1221" ht="15">
      <c r="A1221" s="243"/>
    </row>
    <row r="1222" ht="15">
      <c r="A1222" s="243"/>
    </row>
    <row r="1223" ht="15">
      <c r="A1223" s="243"/>
    </row>
    <row r="1224" ht="15">
      <c r="A1224" s="243"/>
    </row>
    <row r="1225" ht="15">
      <c r="A1225" s="243"/>
    </row>
    <row r="1226" ht="15">
      <c r="A1226" s="243"/>
    </row>
    <row r="1227" ht="15">
      <c r="A1227" s="243"/>
    </row>
    <row r="1228" ht="15">
      <c r="A1228" s="243"/>
    </row>
    <row r="1229" ht="15">
      <c r="A1229" s="243"/>
    </row>
    <row r="1230" ht="15">
      <c r="A1230" s="243"/>
    </row>
    <row r="1231" ht="15">
      <c r="A1231" s="243"/>
    </row>
    <row r="1232" ht="15">
      <c r="A1232" s="243"/>
    </row>
    <row r="1233" ht="15">
      <c r="A1233" s="243"/>
    </row>
    <row r="1234" ht="15">
      <c r="A1234" s="243"/>
    </row>
    <row r="1235" ht="15">
      <c r="A1235" s="243"/>
    </row>
    <row r="1236" ht="15">
      <c r="A1236" s="243"/>
    </row>
    <row r="1237" ht="15">
      <c r="A1237" s="243"/>
    </row>
    <row r="1238" ht="15">
      <c r="A1238" s="243"/>
    </row>
    <row r="1239" ht="15">
      <c r="A1239" s="243"/>
    </row>
    <row r="1240" ht="15">
      <c r="A1240" s="243"/>
    </row>
    <row r="1241" ht="15">
      <c r="A1241" s="243"/>
    </row>
    <row r="1242" ht="15">
      <c r="A1242" s="243"/>
    </row>
    <row r="1243" ht="15">
      <c r="A1243" s="243"/>
    </row>
    <row r="1244" ht="15">
      <c r="A1244" s="243"/>
    </row>
    <row r="1245" ht="15">
      <c r="A1245" s="243"/>
    </row>
    <row r="1246" ht="15">
      <c r="A1246" s="243"/>
    </row>
    <row r="1247" ht="15">
      <c r="A1247" s="243"/>
    </row>
    <row r="1248" ht="15">
      <c r="A1248" s="243"/>
    </row>
    <row r="1249" ht="15">
      <c r="A1249" s="243"/>
    </row>
    <row r="1250" ht="15">
      <c r="A1250" s="243"/>
    </row>
    <row r="1251" ht="15">
      <c r="A1251" s="243"/>
    </row>
    <row r="1252" ht="15">
      <c r="A1252" s="243"/>
    </row>
    <row r="1253" ht="15">
      <c r="A1253" s="243"/>
    </row>
    <row r="1254" ht="15">
      <c r="A1254" s="243"/>
    </row>
    <row r="1255" ht="15">
      <c r="A1255" s="243"/>
    </row>
    <row r="1256" ht="15">
      <c r="A1256" s="243"/>
    </row>
    <row r="1257" ht="15">
      <c r="A1257" s="243"/>
    </row>
    <row r="1258" ht="15">
      <c r="A1258" s="243"/>
    </row>
    <row r="1259" ht="15">
      <c r="A1259" s="243"/>
    </row>
    <row r="1260" ht="15">
      <c r="A1260" s="243"/>
    </row>
    <row r="1261" ht="15">
      <c r="A1261" s="243"/>
    </row>
    <row r="1262" ht="15">
      <c r="A1262" s="243"/>
    </row>
    <row r="1263" ht="15">
      <c r="A1263" s="243"/>
    </row>
    <row r="1264" ht="15">
      <c r="A1264" s="243"/>
    </row>
    <row r="1265" ht="15">
      <c r="A1265" s="243"/>
    </row>
    <row r="1266" ht="15">
      <c r="A1266" s="243"/>
    </row>
    <row r="1267" ht="15">
      <c r="A1267" s="243"/>
    </row>
    <row r="1268" ht="15">
      <c r="A1268" s="243"/>
    </row>
    <row r="1269" ht="15">
      <c r="A1269" s="243"/>
    </row>
    <row r="1270" ht="15">
      <c r="A1270" s="243"/>
    </row>
    <row r="1271" ht="15">
      <c r="A1271" s="243"/>
    </row>
    <row r="1272" ht="15">
      <c r="A1272" s="243"/>
    </row>
    <row r="1273" ht="15">
      <c r="A1273" s="243"/>
    </row>
    <row r="1274" ht="15">
      <c r="A1274" s="243"/>
    </row>
    <row r="1275" ht="15">
      <c r="A1275" s="243"/>
    </row>
    <row r="1276" ht="15">
      <c r="A1276" s="243"/>
    </row>
    <row r="1277" ht="15">
      <c r="A1277" s="243"/>
    </row>
    <row r="1278" ht="15">
      <c r="A1278" s="243"/>
    </row>
    <row r="1279" ht="15">
      <c r="A1279" s="243"/>
    </row>
    <row r="1280" ht="15">
      <c r="A1280" s="243"/>
    </row>
    <row r="1281" ht="15">
      <c r="A1281" s="243"/>
    </row>
    <row r="1282" ht="15">
      <c r="A1282" s="243"/>
    </row>
    <row r="1283" ht="15">
      <c r="A1283" s="243"/>
    </row>
    <row r="1284" ht="15">
      <c r="A1284" s="243"/>
    </row>
    <row r="1285" ht="15">
      <c r="A1285" s="243"/>
    </row>
    <row r="1286" ht="15">
      <c r="A1286" s="243"/>
    </row>
    <row r="1287" ht="15">
      <c r="A1287" s="243"/>
    </row>
    <row r="1288" ht="15">
      <c r="A1288" s="243"/>
    </row>
    <row r="1289" ht="15">
      <c r="A1289" s="243"/>
    </row>
    <row r="1290" ht="15">
      <c r="A1290" s="243"/>
    </row>
    <row r="1291" ht="15">
      <c r="A1291" s="243"/>
    </row>
    <row r="1292" ht="15">
      <c r="A1292" s="243"/>
    </row>
    <row r="1293" ht="15">
      <c r="A1293" s="243"/>
    </row>
    <row r="1294" ht="15">
      <c r="A1294" s="243"/>
    </row>
    <row r="1295" ht="15">
      <c r="A1295" s="243"/>
    </row>
    <row r="1296" ht="15">
      <c r="A1296" s="243"/>
    </row>
    <row r="1297" ht="15">
      <c r="A1297" s="243"/>
    </row>
    <row r="1298" ht="15">
      <c r="A1298" s="243"/>
    </row>
    <row r="1299" ht="15">
      <c r="A1299" s="243"/>
    </row>
    <row r="1300" ht="15">
      <c r="A1300" s="243"/>
    </row>
    <row r="1301" ht="15">
      <c r="A1301" s="243"/>
    </row>
    <row r="1302" ht="15">
      <c r="A1302" s="243"/>
    </row>
    <row r="1303" ht="15">
      <c r="A1303" s="243"/>
    </row>
    <row r="1304" ht="15">
      <c r="A1304" s="243"/>
    </row>
    <row r="1305" ht="15">
      <c r="A1305" s="243"/>
    </row>
    <row r="1306" ht="15">
      <c r="A1306" s="243"/>
    </row>
    <row r="1307" ht="15">
      <c r="A1307" s="243"/>
    </row>
    <row r="1308" ht="15">
      <c r="A1308" s="243"/>
    </row>
    <row r="1309" ht="15">
      <c r="A1309" s="243"/>
    </row>
    <row r="1310" ht="15">
      <c r="A1310" s="243"/>
    </row>
    <row r="1311" ht="15">
      <c r="A1311" s="243"/>
    </row>
    <row r="1312" ht="15">
      <c r="A1312" s="243"/>
    </row>
    <row r="1313" ht="15">
      <c r="A1313" s="243"/>
    </row>
    <row r="1314" ht="15">
      <c r="A1314" s="243"/>
    </row>
    <row r="1315" ht="15">
      <c r="A1315" s="243"/>
    </row>
    <row r="1316" ht="15">
      <c r="A1316" s="243"/>
    </row>
    <row r="1317" ht="15">
      <c r="A1317" s="243"/>
    </row>
    <row r="1318" ht="15">
      <c r="A1318" s="243"/>
    </row>
    <row r="1319" ht="15">
      <c r="A1319" s="243"/>
    </row>
    <row r="1320" ht="15">
      <c r="A1320" s="243"/>
    </row>
    <row r="1321" ht="15">
      <c r="A1321" s="243"/>
    </row>
    <row r="1322" ht="15">
      <c r="A1322" s="243"/>
    </row>
    <row r="1323" ht="15">
      <c r="A1323" s="243"/>
    </row>
    <row r="1324" ht="15">
      <c r="A1324" s="243"/>
    </row>
    <row r="1325" ht="15">
      <c r="A1325" s="243"/>
    </row>
    <row r="1326" ht="15">
      <c r="A1326" s="243"/>
    </row>
    <row r="1327" ht="15">
      <c r="A1327" s="243"/>
    </row>
    <row r="1328" ht="15">
      <c r="A1328" s="243"/>
    </row>
    <row r="1329" ht="15">
      <c r="A1329" s="243"/>
    </row>
    <row r="1330" ht="15">
      <c r="A1330" s="243"/>
    </row>
    <row r="1331" ht="15">
      <c r="A1331" s="243"/>
    </row>
    <row r="1332" ht="15">
      <c r="A1332" s="243"/>
    </row>
    <row r="1333" ht="15">
      <c r="A1333" s="243"/>
    </row>
    <row r="1334" ht="15">
      <c r="A1334" s="243"/>
    </row>
    <row r="1335" ht="15">
      <c r="A1335" s="243"/>
    </row>
    <row r="1336" ht="15">
      <c r="A1336" s="243"/>
    </row>
    <row r="1337" ht="15">
      <c r="A1337" s="243"/>
    </row>
    <row r="1338" ht="15">
      <c r="A1338" s="243"/>
    </row>
    <row r="1339" ht="15">
      <c r="A1339" s="243"/>
    </row>
    <row r="1340" ht="15">
      <c r="A1340" s="243"/>
    </row>
    <row r="1341" ht="15">
      <c r="A1341" s="243"/>
    </row>
    <row r="1342" ht="15">
      <c r="A1342" s="243"/>
    </row>
    <row r="1343" ht="15">
      <c r="A1343" s="243"/>
    </row>
    <row r="1344" ht="15">
      <c r="A1344" s="243"/>
    </row>
    <row r="1345" ht="15">
      <c r="A1345" s="243"/>
    </row>
    <row r="1346" ht="15">
      <c r="A1346" s="243"/>
    </row>
    <row r="1347" ht="15">
      <c r="A1347" s="243"/>
    </row>
    <row r="1348" ht="15">
      <c r="A1348" s="243"/>
    </row>
    <row r="1349" ht="15">
      <c r="A1349" s="243"/>
    </row>
    <row r="1350" ht="15">
      <c r="A1350" s="243"/>
    </row>
    <row r="1351" ht="15">
      <c r="A1351" s="243"/>
    </row>
    <row r="1352" ht="15">
      <c r="A1352" s="243"/>
    </row>
    <row r="1353" ht="15">
      <c r="A1353" s="243"/>
    </row>
    <row r="1354" ht="15">
      <c r="A1354" s="243"/>
    </row>
    <row r="1355" ht="15">
      <c r="A1355" s="243"/>
    </row>
    <row r="1356" ht="15">
      <c r="A1356" s="243"/>
    </row>
    <row r="1357" ht="15">
      <c r="A1357" s="243"/>
    </row>
    <row r="1358" ht="15">
      <c r="A1358" s="243"/>
    </row>
    <row r="1359" ht="15">
      <c r="A1359" s="243"/>
    </row>
    <row r="1360" ht="15">
      <c r="A1360" s="243"/>
    </row>
    <row r="1361" ht="15">
      <c r="A1361" s="243"/>
    </row>
    <row r="1362" ht="15">
      <c r="A1362" s="243"/>
    </row>
    <row r="1363" ht="15">
      <c r="A1363" s="243"/>
    </row>
    <row r="1364" ht="15">
      <c r="A1364" s="243"/>
    </row>
    <row r="1365" ht="15">
      <c r="A1365" s="243"/>
    </row>
    <row r="1366" ht="15">
      <c r="A1366" s="243"/>
    </row>
    <row r="1367" ht="15">
      <c r="A1367" s="243"/>
    </row>
    <row r="1368" ht="15">
      <c r="A1368" s="243"/>
    </row>
    <row r="1369" ht="15">
      <c r="A1369" s="243"/>
    </row>
    <row r="1370" ht="15">
      <c r="A1370" s="243"/>
    </row>
    <row r="1371" ht="15">
      <c r="A1371" s="243"/>
    </row>
    <row r="1372" ht="15">
      <c r="A1372" s="243"/>
    </row>
    <row r="1373" ht="15">
      <c r="A1373" s="243"/>
    </row>
    <row r="1374" ht="15">
      <c r="A1374" s="243"/>
    </row>
    <row r="1375" ht="15">
      <c r="A1375" s="243"/>
    </row>
    <row r="1376" ht="15">
      <c r="A1376" s="243"/>
    </row>
    <row r="1377" ht="15">
      <c r="A1377" s="243"/>
    </row>
    <row r="1378" ht="15">
      <c r="A1378" s="243"/>
    </row>
    <row r="1379" ht="15">
      <c r="A1379" s="243"/>
    </row>
    <row r="1380" ht="15">
      <c r="A1380" s="243"/>
    </row>
    <row r="1381" ht="15">
      <c r="A1381" s="243"/>
    </row>
    <row r="1382" ht="15">
      <c r="A1382" s="243"/>
    </row>
    <row r="1383" ht="15">
      <c r="A1383" s="243"/>
    </row>
    <row r="1384" ht="15">
      <c r="A1384" s="243"/>
    </row>
    <row r="1385" ht="15">
      <c r="A1385" s="243"/>
    </row>
    <row r="1386" ht="15">
      <c r="A1386" s="243"/>
    </row>
    <row r="1387" ht="15">
      <c r="A1387" s="243"/>
    </row>
    <row r="1388" ht="15">
      <c r="A1388" s="243"/>
    </row>
    <row r="1389" ht="15">
      <c r="A1389" s="243"/>
    </row>
    <row r="1390" ht="15">
      <c r="A1390" s="243"/>
    </row>
    <row r="1391" ht="15">
      <c r="A1391" s="243"/>
    </row>
    <row r="1392" ht="15">
      <c r="A1392" s="243"/>
    </row>
    <row r="1393" ht="15">
      <c r="A1393" s="243"/>
    </row>
    <row r="1394" ht="15">
      <c r="A1394" s="243"/>
    </row>
    <row r="1395" ht="15">
      <c r="A1395" s="243"/>
    </row>
    <row r="1396" ht="15">
      <c r="A1396" s="243"/>
    </row>
    <row r="1397" ht="15">
      <c r="A1397" s="243"/>
    </row>
    <row r="1398" ht="15">
      <c r="A1398" s="243"/>
    </row>
    <row r="1399" ht="15">
      <c r="A1399" s="243"/>
    </row>
    <row r="1400" ht="15">
      <c r="A1400" s="243"/>
    </row>
    <row r="1401" ht="15">
      <c r="A1401" s="243"/>
    </row>
    <row r="1402" ht="15">
      <c r="A1402" s="243"/>
    </row>
  </sheetData>
  <printOptions/>
  <pageMargins left="0.27" right="0.29" top="0.25" bottom="0.26" header="0.5" footer="0.5"/>
  <pageSetup horizontalDpi="300" verticalDpi="300" orientation="portrait" scale="7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C10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16.21484375" style="0" customWidth="1"/>
    <col min="2" max="2" width="41.77734375" style="0" bestFit="1" customWidth="1"/>
    <col min="3" max="3" width="19.4453125" style="0" customWidth="1"/>
  </cols>
  <sheetData>
    <row r="1" spans="1:3" ht="16.5" thickBot="1">
      <c r="A1" s="140" t="s">
        <v>413</v>
      </c>
      <c r="B1" s="147"/>
      <c r="C1" s="147"/>
    </row>
    <row r="2" spans="1:3" ht="33.75" customHeight="1" thickBot="1" thickTop="1">
      <c r="A2" s="224" t="s">
        <v>0</v>
      </c>
      <c r="B2" s="146"/>
      <c r="C2" s="146"/>
    </row>
    <row r="3" ht="16.5" thickBot="1" thickTop="1"/>
    <row r="4" spans="1:2" ht="18.75" customHeight="1" thickBot="1">
      <c r="A4" s="150" t="s">
        <v>414</v>
      </c>
      <c r="B4" s="151"/>
    </row>
    <row r="5" spans="1:2" ht="15.75" thickBot="1">
      <c r="A5" s="148" t="s">
        <v>415</v>
      </c>
      <c r="B5" s="258" t="s">
        <v>854</v>
      </c>
    </row>
    <row r="6" spans="1:2" ht="15.75" thickBot="1">
      <c r="A6" s="149" t="s">
        <v>416</v>
      </c>
      <c r="B6" s="258">
        <v>2004</v>
      </c>
    </row>
    <row r="7" ht="15.75" thickBot="1"/>
    <row r="8" spans="1:2" ht="24" thickBot="1">
      <c r="A8" s="150" t="s">
        <v>419</v>
      </c>
      <c r="B8" s="151"/>
    </row>
    <row r="9" spans="1:2" ht="15.75" thickBot="1">
      <c r="A9" s="148" t="s">
        <v>417</v>
      </c>
      <c r="B9" s="203">
        <v>6</v>
      </c>
    </row>
    <row r="10" spans="1:2" ht="15.75" thickBot="1">
      <c r="A10" s="149" t="s">
        <v>418</v>
      </c>
      <c r="B10" s="203">
        <v>41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wferrei</cp:lastModifiedBy>
  <cp:lastPrinted>2000-10-06T13:10:06Z</cp:lastPrinted>
  <dcterms:modified xsi:type="dcterms:W3CDTF">2004-02-04T16:18:37Z</dcterms:modified>
  <cp:category/>
  <cp:version/>
  <cp:contentType/>
  <cp:contentStatus/>
</cp:coreProperties>
</file>